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3" activeTab="4"/>
  </bookViews>
  <sheets>
    <sheet name="1. vagyonváltozás" sheetId="1" r:id="rId1"/>
    <sheet name="2. TE kimutatás" sheetId="2" r:id="rId2"/>
    <sheet name="3.Beruh" sheetId="3" r:id="rId3"/>
    <sheet name="4.Felúj." sheetId="4" r:id="rId4"/>
    <sheet name="5.vagyon eszközök" sheetId="5" r:id="rId5"/>
    <sheet name="6.vagyon források " sheetId="6" r:id="rId6"/>
    <sheet name="7.vagyon mérlegen kívül" sheetId="7" r:id="rId7"/>
  </sheets>
  <definedNames>
    <definedName name="_xlnm.Print_Titles" localSheetId="0">'1. vagyonváltozás'!$1:$1</definedName>
    <definedName name="_xlnm.Print_Area" localSheetId="3">'4.Felúj.'!$A$1:$R$62</definedName>
    <definedName name="_xlnm.Print_Area" localSheetId="4">'5.vagyon eszközök'!$A$1:$U$59</definedName>
  </definedNames>
  <calcPr fullCalcOnLoad="1"/>
</workbook>
</file>

<file path=xl/sharedStrings.xml><?xml version="1.0" encoding="utf-8"?>
<sst xmlns="http://schemas.openxmlformats.org/spreadsheetml/2006/main" count="823" uniqueCount="675">
  <si>
    <t>Megnevezés</t>
  </si>
  <si>
    <t>Előző időszak</t>
  </si>
  <si>
    <t>Módosítások</t>
  </si>
  <si>
    <t>Tárgyi időszak</t>
  </si>
  <si>
    <t/>
  </si>
  <si>
    <t>ESZKÖZÖK</t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</si>
  <si>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</si>
  <si>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</si>
  <si>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</si>
  <si>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</si>
  <si>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</si>
  <si>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</si>
  <si>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</si>
  <si>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</si>
  <si>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</si>
  <si>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</si>
  <si>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</si>
  <si>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</si>
  <si>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</si>
  <si>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</si>
  <si>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</si>
  <si>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</si>
  <si>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</si>
  <si>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</si>
  <si>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</si>
  <si>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</si>
  <si>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</si>
  <si>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</si>
  <si>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</si>
  <si>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</si>
  <si>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</si>
  <si>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</si>
  <si>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</si>
  <si>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</si>
  <si>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</si>
  <si>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</si>
  <si>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</si>
  <si>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</si>
  <si>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</si>
  <si>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</si>
  <si>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</si>
  <si>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</si>
  <si>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</si>
  <si>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</si>
  <si>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</si>
  <si>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</si>
  <si>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</si>
  <si>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</si>
  <si>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</si>
  <si>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</si>
  <si>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</si>
  <si>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</si>
  <si>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</si>
  <si>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</si>
  <si>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</si>
  <si>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</si>
  <si>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</si>
  <si>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</si>
  <si>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</si>
  <si>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</si>
  <si>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</si>
  <si>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</si>
  <si>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</si>
  <si>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</si>
  <si>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</si>
  <si>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</si>
  <si>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</si>
  <si>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</si>
  <si>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</si>
  <si>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</si>
  <si>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</si>
  <si>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</si>
  <si>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</si>
  <si>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</si>
  <si>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</si>
  <si>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</si>
  <si>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</si>
  <si>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</si>
  <si>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</si>
  <si>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</si>
  <si>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</si>
  <si>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</si>
  <si>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</si>
  <si>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</si>
  <si>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</si>
  <si>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</si>
  <si>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</si>
  <si>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</si>
  <si>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</si>
  <si>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</si>
  <si>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</si>
  <si>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</si>
  <si>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</si>
  <si>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</si>
  <si>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</si>
  <si>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</si>
  <si>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</si>
  <si>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</si>
  <si>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</si>
  <si>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</si>
  <si>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</si>
  <si>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</si>
  <si>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</si>
  <si>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</si>
  <si>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</si>
  <si>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</si>
  <si>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</si>
  <si>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</si>
  <si>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</si>
  <si>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</si>
  <si>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</si>
  <si>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</si>
  <si>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</si>
  <si>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</si>
  <si>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</si>
  <si>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</si>
  <si>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</si>
  <si>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</si>
  <si>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</si>
  <si>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</si>
  <si>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</si>
  <si>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</si>
  <si>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</si>
  <si>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</si>
  <si>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</si>
  <si>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</si>
  <si>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</si>
  <si>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</si>
  <si>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</si>
  <si>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</si>
  <si>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</si>
  <si>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</si>
  <si>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</si>
  <si>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</si>
  <si>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</si>
  <si>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</si>
  <si>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</si>
  <si>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</si>
  <si>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</si>
  <si>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</si>
  <si>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</si>
  <si>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</si>
  <si>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</si>
  <si>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</si>
  <si>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</si>
  <si>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</si>
  <si>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</si>
  <si>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</si>
  <si>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</si>
  <si>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</si>
  <si>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</si>
  <si>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</si>
  <si>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</si>
  <si>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</si>
  <si>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</si>
  <si>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</si>
  <si>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</si>
  <si>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</si>
  <si>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</si>
  <si>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</si>
  <si>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</si>
  <si>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</si>
  <si>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</si>
  <si>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</si>
  <si>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</si>
  <si>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</si>
  <si>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</si>
  <si>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</si>
  <si>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</si>
  <si>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</si>
  <si>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</si>
  <si>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</si>
  <si>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</si>
  <si>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</si>
  <si>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</si>
  <si>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</si>
  <si>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</si>
  <si>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</si>
  <si>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</si>
  <si>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</si>
  <si>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</si>
  <si>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</si>
  <si>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</si>
  <si>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</si>
  <si>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</si>
  <si>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</si>
  <si>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</si>
  <si>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</si>
  <si>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FORRÁSOK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</si>
  <si>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</si>
  <si>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</si>
  <si>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</si>
  <si>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</si>
  <si>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</si>
  <si>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</si>
  <si>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</si>
  <si>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</si>
  <si>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</si>
  <si>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</si>
  <si>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</si>
  <si>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</si>
  <si>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</si>
  <si>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</si>
  <si>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</si>
  <si>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</si>
  <si>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</si>
  <si>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</si>
  <si>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</si>
  <si>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</si>
  <si>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</si>
  <si>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</si>
  <si>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</si>
  <si>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</si>
  <si>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</si>
  <si>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</si>
  <si>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</si>
  <si>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</si>
  <si>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</si>
  <si>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</si>
  <si>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</si>
  <si>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</si>
  <si>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</si>
  <si>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</si>
  <si>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</si>
  <si>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</si>
  <si>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</si>
  <si>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</si>
  <si>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</si>
  <si>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</si>
  <si>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</si>
  <si>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</si>
  <si>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</si>
  <si>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</si>
  <si>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</si>
  <si>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</si>
  <si>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</si>
  <si>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</si>
  <si>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</si>
  <si>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</si>
  <si>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</si>
  <si>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</si>
  <si>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</si>
  <si>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</si>
  <si>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</si>
  <si>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</si>
  <si>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</si>
  <si>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</si>
  <si>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</si>
  <si>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</si>
  <si>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</si>
  <si>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</si>
  <si>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</si>
  <si>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</si>
  <si>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</si>
  <si>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</si>
  <si>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</si>
  <si>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</si>
  <si>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</si>
  <si>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</si>
  <si>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</si>
  <si>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</si>
  <si>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</si>
  <si>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</si>
  <si>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</si>
  <si>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</si>
  <si>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</si>
  <si>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</si>
  <si>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</si>
  <si>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</si>
  <si>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</si>
  <si>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</si>
  <si>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</si>
  <si>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</si>
  <si>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</si>
  <si>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</si>
  <si>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</si>
  <si>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</si>
  <si>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</si>
  <si>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</si>
  <si>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</si>
  <si>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</si>
  <si>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</si>
  <si>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</si>
  <si>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</si>
  <si>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</si>
  <si>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</si>
  <si>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</si>
  <si>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</si>
  <si>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</si>
  <si>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</si>
  <si>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</si>
  <si>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</si>
  <si>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</si>
  <si>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</si>
  <si>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</si>
  <si>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</si>
  <si>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</si>
  <si>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</si>
  <si>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</si>
  <si>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</si>
  <si>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</si>
  <si>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</si>
  <si>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</si>
  <si>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</si>
  <si>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</si>
  <si>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</si>
  <si>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</si>
  <si>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</si>
  <si>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</si>
  <si>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</si>
  <si>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</si>
  <si>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</si>
  <si>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</si>
  <si>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</si>
  <si>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</si>
  <si>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Változás e Ft</t>
  </si>
  <si>
    <t>Változás %</t>
  </si>
  <si>
    <t>Immateriális javak</t>
  </si>
  <si>
    <t>Ingatlanok és kapcsolódó vagyoni értékű jogok</t>
  </si>
  <si>
    <t>Gépek, berendezések felszerelések, járművek</t>
  </si>
  <si>
    <t>Tenyész- 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</si>
  <si>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</si>
  <si>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</si>
  <si>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</si>
  <si>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</si>
  <si>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</si>
  <si>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</si>
  <si>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</si>
  <si>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</si>
  <si>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</si>
  <si>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</si>
  <si>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</si>
  <si>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</si>
  <si>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</si>
  <si>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</si>
  <si>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</si>
  <si>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</si>
  <si>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</si>
  <si>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</si>
  <si>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</si>
  <si>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</si>
  <si>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</si>
  <si>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</si>
  <si>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</si>
  <si>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</si>
  <si>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</si>
  <si>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</si>
  <si>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</si>
  <si>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</si>
  <si>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</si>
  <si>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Rovat</t>
  </si>
  <si>
    <t>Önkormányzat</t>
  </si>
  <si>
    <t>2014. évi eredeti előirányzat</t>
  </si>
  <si>
    <t>2014. december 31. módosított előirányzat</t>
  </si>
  <si>
    <t xml:space="preserve">2014. december 31. teljesítés </t>
  </si>
  <si>
    <t>Teljesítés %</t>
  </si>
  <si>
    <t>Kötelező feladat</t>
  </si>
  <si>
    <t>Önként vállalt feladat</t>
  </si>
  <si>
    <t>Állami (államigazga-tási) feladat</t>
  </si>
  <si>
    <t>Összesen:</t>
  </si>
  <si>
    <t>K61</t>
  </si>
  <si>
    <t>Immateriális javak beszerzése, létesítése</t>
  </si>
  <si>
    <t>K61001</t>
  </si>
  <si>
    <t>Vagyoni értékű jogok</t>
  </si>
  <si>
    <t xml:space="preserve">  - Zodony u. - I. Műfüves futballpálya (111 x 72)</t>
  </si>
  <si>
    <t xml:space="preserve">  - Zodony u. - II. Műfüves futballpálya (22 x 44)</t>
  </si>
  <si>
    <t xml:space="preserve">  - Controllerprogram (jégpályához)</t>
  </si>
  <si>
    <t>K62</t>
  </si>
  <si>
    <t>Ingatlanok beszerése, létesítése</t>
  </si>
  <si>
    <t>K62001</t>
  </si>
  <si>
    <t>Egyéb célú telkek beszerzése</t>
  </si>
  <si>
    <t>K620011</t>
  </si>
  <si>
    <t>Lakótelek beszerzése létesítése</t>
  </si>
  <si>
    <t xml:space="preserve">  - Bp. XX.ker. József Attila u. 3. Fsz. 4. Lakás bontása</t>
  </si>
  <si>
    <t>K620012</t>
  </si>
  <si>
    <t>Egyéb célú telkek beszerzése (bontás)</t>
  </si>
  <si>
    <t xml:space="preserve">  - Szelektív hulladékgyűjtő szigetek korlátainak bontása</t>
  </si>
  <si>
    <t>K62002</t>
  </si>
  <si>
    <t>Lakóépületek beszerzése</t>
  </si>
  <si>
    <t xml:space="preserve">     - fűtő főző berendezések pótlása önkormányzati lakásokban</t>
  </si>
  <si>
    <t xml:space="preserve">     - Bp. XX. ker. Erdő u. 30. fszt. 4. lakás</t>
  </si>
  <si>
    <t xml:space="preserve">     - Bp. XX. ker. Erdő u. 28. fszt. 2. vizesblokk</t>
  </si>
  <si>
    <t xml:space="preserve">     - Bp. XX. ker. Bajza u. 11.  I. em. 8. vizesblokk</t>
  </si>
  <si>
    <t xml:space="preserve">     - Bp. XX. ker. Erdő u. 5. fszt. 6. Lakás vizesblokk</t>
  </si>
  <si>
    <t xml:space="preserve">     - Bp. XX.ker. Peterdi u. 5. Fszt. 5. Lakás Tea tűzhely</t>
  </si>
  <si>
    <t xml:space="preserve">     - Bp. XX.ker. Honvéd u. 7. Fszt. 7. Lakás Tea tűzhely</t>
  </si>
  <si>
    <t xml:space="preserve">     - Bp. XX. Ker. Wesselényi u. 76. Fszt. 3. Lakás villanybojler</t>
  </si>
  <si>
    <t>K62003</t>
  </si>
  <si>
    <t>Egyéb épületek beszerzése</t>
  </si>
  <si>
    <r>
      <t xml:space="preserve">   - KMOP-4.6.1-11-2012-0018 </t>
    </r>
    <r>
      <rPr>
        <b/>
        <sz val="12"/>
        <rFont val="Tahoma"/>
        <family val="2"/>
      </rPr>
      <t>Nyitnikék Óvoda fejlesztése</t>
    </r>
  </si>
  <si>
    <r>
      <t xml:space="preserve">   - KMOP-3.3.3-13-2013-0011 </t>
    </r>
    <r>
      <rPr>
        <b/>
        <sz val="12"/>
        <rFont val="Tahoma"/>
        <family val="2"/>
      </rPr>
      <t>Pesterzsébet Önkormányzat épületének energetikai korszerűsítése</t>
    </r>
  </si>
  <si>
    <r>
      <t xml:space="preserve">   - </t>
    </r>
    <r>
      <rPr>
        <b/>
        <sz val="12"/>
        <rFont val="Tahoma"/>
        <family val="2"/>
      </rPr>
      <t>KMOP-3.3.3-13-2013-0011</t>
    </r>
    <r>
      <rPr>
        <sz val="12"/>
        <rFont val="Tahoma"/>
        <family val="2"/>
      </rPr>
      <t xml:space="preserve"> Pesterzsébet Önkormányzat épületének energetikai korszerűsítése </t>
    </r>
    <r>
      <rPr>
        <b/>
        <sz val="12"/>
        <rFont val="Tahoma"/>
        <family val="2"/>
      </rPr>
      <t>pályázathoz kapcsolódó el nem számolható kiadás</t>
    </r>
  </si>
  <si>
    <t xml:space="preserve">   - Bp. XX. Ker. Mátrtírok útja 205. Gyulai I. Ált. Iskola gondnoki lakás átalakítása </t>
  </si>
  <si>
    <t xml:space="preserve">    - Bp. XX. ker. Nagysándor J. u. 189. Kerekerdő Óvoda szivattyú</t>
  </si>
  <si>
    <t xml:space="preserve">    - Bp. XX. Ker. Mátrtírok útja 205. Gyulai I. Ált. Iskola ipari sütő füstgázelvezetésének kiépítése</t>
  </si>
  <si>
    <t xml:space="preserve">    - Köztársaság téri óvoda-bölcsőde kazánok cseréje</t>
  </si>
  <si>
    <t xml:space="preserve">    - Vizisport telep gondnoki lakás kialakítása</t>
  </si>
  <si>
    <t xml:space="preserve">    - Bp. XX. Ker. Kossuth L. u. 59. Helyiségben WC építése</t>
  </si>
  <si>
    <t xml:space="preserve">    - Bp. XX. ker. Marót u. 8-12. Szociális Szolgáltató Központ épületébe 2 db CO érzékelő felszerelése</t>
  </si>
  <si>
    <r>
      <t xml:space="preserve">    - </t>
    </r>
    <r>
      <rPr>
        <b/>
        <sz val="12"/>
        <rFont val="Tahoma"/>
        <family val="2"/>
      </rPr>
      <t>TÉR_KÖZ</t>
    </r>
    <r>
      <rPr>
        <sz val="12"/>
        <rFont val="Tahoma"/>
        <family val="2"/>
      </rPr>
      <t xml:space="preserve"> "A Pesterzsébeti Hullám csónakházak szabadidős és turisztikai célú komplex fejlesztése és szerves gyalogos összeköttetés kialakítása a városközponttal" </t>
    </r>
    <r>
      <rPr>
        <b/>
        <sz val="12"/>
        <rFont val="Tahoma"/>
        <family val="2"/>
      </rPr>
      <t xml:space="preserve">pályázat </t>
    </r>
  </si>
  <si>
    <r>
      <t xml:space="preserve">    - </t>
    </r>
    <r>
      <rPr>
        <b/>
        <sz val="12"/>
        <rFont val="Tahoma"/>
        <family val="2"/>
      </rPr>
      <t>TÉR_KÖZ</t>
    </r>
    <r>
      <rPr>
        <sz val="12"/>
        <rFont val="Tahoma"/>
        <family val="2"/>
      </rPr>
      <t xml:space="preserve"> "A Pesterzsébeti Hullám csónakházak szabadidős és turisztikai célú komplex fejlesztése és szerves gyalogos összeköttetés kialakítása a városközponttal" </t>
    </r>
    <r>
      <rPr>
        <b/>
        <sz val="12"/>
        <rFont val="Tahoma"/>
        <family val="2"/>
      </rPr>
      <t>pályázathoz kapcsolódó el nem számolható kiadás</t>
    </r>
  </si>
  <si>
    <t xml:space="preserve">    - Tátra téri régi csarnokban mozgássérült WC építése</t>
  </si>
  <si>
    <t xml:space="preserve">     - Tátra téri régi csarnokban mozgássérült WC segélyhívó kiépítése</t>
  </si>
  <si>
    <t xml:space="preserve">     - Bp.XX. ker. Nagy Győri István u. 4-6. Csili Művelődési Központ 2 db fűtésszivattyú csere</t>
  </si>
  <si>
    <t>K62004</t>
  </si>
  <si>
    <t>Utak beszerzése</t>
  </si>
  <si>
    <t xml:space="preserve">   - Szivattyú u. útburkolat</t>
  </si>
  <si>
    <t xml:space="preserve">   - Irma u. útburkolat</t>
  </si>
  <si>
    <t xml:space="preserve">   - Bp. XX. ker. Török Fl. u. 89-91. Sz előtt útpályán létesítendő gyalogos átkelőhely</t>
  </si>
  <si>
    <t>K62005</t>
  </si>
  <si>
    <t>Parkok beszerzése</t>
  </si>
  <si>
    <t>K62006</t>
  </si>
  <si>
    <t>Különféle egyéb építmények beszerzése</t>
  </si>
  <si>
    <t xml:space="preserve">    - játszótér bekerítése Vágóhíd ltp.</t>
  </si>
  <si>
    <t xml:space="preserve">    - Sétáló utca bővítése Erzsébet térig </t>
  </si>
  <si>
    <t xml:space="preserve">    - tábla kihelyezése sétáló utcába</t>
  </si>
  <si>
    <t xml:space="preserve">    - parki tartozékok kihelyezése</t>
  </si>
  <si>
    <t xml:space="preserve">    - Kossuth L.u. 3. Nyitnikék óvoda és bölcsőde udvari kerítés kiépítése</t>
  </si>
  <si>
    <t xml:space="preserve">    - Kossuth L. u. 3. Nyitnikék óvoda-bölcsőde fűtési teljesítmény növelése</t>
  </si>
  <si>
    <t xml:space="preserve">    - Baross u. 79. sz. alatti óvoda szolgálati lakás átalakítása, óvodához csatolása</t>
  </si>
  <si>
    <t xml:space="preserve">    - Nagysándor J. u. 18/b. fsz. 3-4. bontása</t>
  </si>
  <si>
    <t xml:space="preserve">    - Lázár V. Ált. Iskola kazánok cseréje</t>
  </si>
  <si>
    <t xml:space="preserve">    - játszószer kihelyezése közterületre</t>
  </si>
  <si>
    <t xml:space="preserve">    - Tátra Téri Ált. Iskola park padok gyártása,elhelyezése</t>
  </si>
  <si>
    <t xml:space="preserve">   - vadászkerítések beszerzése és kihelyezése</t>
  </si>
  <si>
    <t xml:space="preserve">   - Kardfelajánlás című szobor környezetének rekonstrukciója</t>
  </si>
  <si>
    <t xml:space="preserve">    - Bp. XX. ker. Zodony utca 3-5.sz. alatti új sportpályák elektromos energia ellátásának kiépítése</t>
  </si>
  <si>
    <t xml:space="preserve">    - Bp. XX. ker. Zodony utcai műfüves pályához lelátó építése </t>
  </si>
  <si>
    <r>
      <t xml:space="preserve">    -</t>
    </r>
    <r>
      <rPr>
        <b/>
        <sz val="12"/>
        <rFont val="Times New Roman"/>
        <family val="1"/>
      </rPr>
      <t xml:space="preserve"> TÉR KÖZ</t>
    </r>
    <r>
      <rPr>
        <sz val="12"/>
        <rFont val="Times New Roman"/>
        <family val="1"/>
      </rPr>
      <t xml:space="preserve"> "A Pesterzsébeti Hullám csónakházak szabadidős és turisztikai célú komplex fejlesztése és szerves gyalogos összeköttetés kialakítása a városközponttal"</t>
    </r>
    <r>
      <rPr>
        <b/>
        <sz val="12"/>
        <rFont val="Times New Roman"/>
        <family val="1"/>
      </rPr>
      <t xml:space="preserve"> pályázat</t>
    </r>
  </si>
  <si>
    <t xml:space="preserve">   - Bp. XX. ker. Zodony u. 1. Jégcsarnok kompresszorok cseréje</t>
  </si>
  <si>
    <t xml:space="preserve">   - ATRA Gyár falán lévő emléklap csere</t>
  </si>
  <si>
    <t xml:space="preserve">   - Emlékezés terén lévő "56-os obeliszk" körül lévő barikádra 2 db kő</t>
  </si>
  <si>
    <t xml:space="preserve">  - Zodony u. 3. Műfüves nagypályára a kispadok részére betonozott felület kialakítása</t>
  </si>
  <si>
    <t xml:space="preserve">  - Csili Művelődési Központ Színházterem büféjébe "Nyisztor Imre presszó" emléktábla kihelyezése</t>
  </si>
  <si>
    <t xml:space="preserve">    - Dr. Chikán Béla emléktábla kihelyezése Városháza nyugati oldalán</t>
  </si>
  <si>
    <t xml:space="preserve">    - Zodony u. 1. Jégcsarnok - jégpálya hőszivattyú vezérlés kiépítése</t>
  </si>
  <si>
    <t>K62007</t>
  </si>
  <si>
    <t>Ingatlanhoz kapcsolódó vagyoni értékű jog beszerzése</t>
  </si>
  <si>
    <t>K63</t>
  </si>
  <si>
    <t>Informatikai eszközök beszerzése, létesítése</t>
  </si>
  <si>
    <t xml:space="preserve">    - Wifi rendszer kiépítése a sétáló utcában</t>
  </si>
  <si>
    <t xml:space="preserve">    - Kisértékű informatikai eszközök (Jégcsarnok ingóság)</t>
  </si>
  <si>
    <t xml:space="preserve">    - térfigyelő kamera kihelyezése (33 db SD kártyás)</t>
  </si>
  <si>
    <t xml:space="preserve">    - Új térfigyelő kamerák kihelyezése (tám.ig.az.száma: 199521)</t>
  </si>
  <si>
    <t>K64</t>
  </si>
  <si>
    <t>Egyéb tárgyi eszközök beszerzése, létesítése</t>
  </si>
  <si>
    <t>K64001</t>
  </si>
  <si>
    <t>Egyéb</t>
  </si>
  <si>
    <t xml:space="preserve">    - Icecat elektromos jégtisztító gép</t>
  </si>
  <si>
    <t xml:space="preserve">    - Jégkészítő konténer</t>
  </si>
  <si>
    <t>K64002</t>
  </si>
  <si>
    <t>Kisértékű egyéb tárgyi eszközök</t>
  </si>
  <si>
    <t xml:space="preserve">    - Kisértékű egyéb tárgyi eszközök (Jégcsarnok ingóság)</t>
  </si>
  <si>
    <t xml:space="preserve">     - Karácsonyi díszkivilágítás, fénydekoráció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</si>
  <si>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</si>
  <si>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</si>
  <si>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</si>
  <si>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</si>
  <si>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</si>
  <si>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</si>
  <si>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TÉR_KÖZ pályázat  ÁFA</t>
  </si>
  <si>
    <r>
      <t>TÉR_KÖZ pályázathoz kapcsolódó el</t>
    </r>
    <r>
      <rPr>
        <b/>
        <sz val="12"/>
        <rFont val="Times New Roman"/>
        <family val="1"/>
      </rPr>
      <t xml:space="preserve"> nem számolható  ÁFA</t>
    </r>
  </si>
  <si>
    <t xml:space="preserve">   - KMOP-4.6.1-11-2012-0018 Nyitnikék Óvoda fejlesztése ÁFA</t>
  </si>
  <si>
    <t xml:space="preserve">   - KMOP-3.3.3-13-2013-0011 Pesterzsébet Önkormányzat épületének energetikai korszerűsítése ÁFA</t>
  </si>
  <si>
    <r>
      <t xml:space="preserve">   - </t>
    </r>
    <r>
      <rPr>
        <b/>
        <sz val="12"/>
        <rFont val="Times New Roman"/>
        <family val="1"/>
      </rPr>
      <t>KMOP-3.3.3-13-2013-0011</t>
    </r>
    <r>
      <rPr>
        <sz val="12"/>
        <rFont val="Times New Roman"/>
        <family val="1"/>
      </rPr>
      <t xml:space="preserve"> Pesterzsébet Önkormányzat épületének energetikai korszerűsítése </t>
    </r>
    <r>
      <rPr>
        <b/>
        <sz val="12"/>
        <rFont val="Times New Roman"/>
        <family val="1"/>
      </rPr>
      <t>pályázathoz kapcsolódó el nem számolható ÁFA</t>
    </r>
  </si>
  <si>
    <t>K6</t>
  </si>
  <si>
    <t>BERUHÁZÁSOK ÖSSZESEN:</t>
  </si>
  <si>
    <t>K71</t>
  </si>
  <si>
    <t>Ingatlanok felújítása</t>
  </si>
  <si>
    <t>K71001</t>
  </si>
  <si>
    <t>Lakóépületek felújítása</t>
  </si>
  <si>
    <t xml:space="preserve">  - önkormányzati lakások felújítása </t>
  </si>
  <si>
    <t xml:space="preserve">  - Bp. XX. ker. Baba u. 90. Fszt. 4. lakás felújítás</t>
  </si>
  <si>
    <t xml:space="preserve">  - Bp. XX. ker. Dessewffy u. 57. Fszt. 5. lakás felújítás</t>
  </si>
  <si>
    <t xml:space="preserve">  - Bp. XX. ker. Vörösmarty u. 181/a. Fszt. 3. lakás felújítás</t>
  </si>
  <si>
    <t xml:space="preserve">  - Bp. XX. ker. Zrínyi u. 24. Fszt. 2. lakás felújítás</t>
  </si>
  <si>
    <t xml:space="preserve">  - Bp. XX. ker. Zalán u. 51-53. Fszt. 5. lakás felújítás</t>
  </si>
  <si>
    <t xml:space="preserve">  - Bp. XX. ker. Szent Imre herceg u. 5. Fszt. 2. lakás felújítás</t>
  </si>
  <si>
    <t xml:space="preserve">  - Bp. XX. ker. Kende K. u. 68. Fszt. 2. lakás felújítás</t>
  </si>
  <si>
    <t xml:space="preserve">  - Bp. XX. ker. Szent Imre herceg u. 100. Fszt. 6. lakás felújítás</t>
  </si>
  <si>
    <t xml:space="preserve">  - Bp. XX.ker. Baross u. 39. VIII.em. 34. Lakás bejárati ajtó csere</t>
  </si>
  <si>
    <t xml:space="preserve">  - Bp. XX.ker. Határ u. 5. Fszt. 1. Lakás felújítása</t>
  </si>
  <si>
    <t xml:space="preserve">  - Bp.XX. ker. Klapka tér 3. Fszt. 1. Lakás felújítás</t>
  </si>
  <si>
    <t xml:space="preserve">  - Bp. XX. ker. Mártírok útja 10. Fszt. 6. Lakás felújítás</t>
  </si>
  <si>
    <t xml:space="preserve">  - Bp. XX. ker. Damjanich u. 21. Tetőfelújítás (5 önk-i lakás)</t>
  </si>
  <si>
    <t xml:space="preserve">  - Bp. XX. ker. Nagysándor József u. 18/b tetőfelújítás lakás</t>
  </si>
  <si>
    <t>K71002</t>
  </si>
  <si>
    <t>Egyéb épületek felújítása</t>
  </si>
  <si>
    <t xml:space="preserve">    - Intézményi és önk. lakás kémény felújítás</t>
  </si>
  <si>
    <t xml:space="preserve">    - Nyitnikék Óvoda János u. 2. homlokzati falak cseréje</t>
  </si>
  <si>
    <t xml:space="preserve">    - Gyermekmosoly óvoda, Rákóczi u. 82-84. teljes rekonstrukciója</t>
  </si>
  <si>
    <t xml:space="preserve">    - Köztársaság téri óvoda-bölcsőde épület rekonstrukciója</t>
  </si>
  <si>
    <t xml:space="preserve">    - Baross u. 81. sz. altti óvoda felújítása</t>
  </si>
  <si>
    <t xml:space="preserve">    - Hajós A. Ált. Iskola homlokzat és nyílászáró rekonstrukciója</t>
  </si>
  <si>
    <t xml:space="preserve">    - Maróth u. 10. Gondozási Központ teraszburkokat felújítása</t>
  </si>
  <si>
    <t xml:space="preserve">    - Vörösmarty u. 5-7. orvosi rendelő vízvezeték felújítása</t>
  </si>
  <si>
    <t xml:space="preserve">    - Székelyhíd u. 8. fogorvosi rendelő röntgengépterem felújítása</t>
  </si>
  <si>
    <t xml:space="preserve">    - Gyulai I. Ált. iskola régi tornaterem padlóburkolat felújítása</t>
  </si>
  <si>
    <t xml:space="preserve">    - Lajtha L. Zeneiskola előadóterem világítás felújítása</t>
  </si>
  <si>
    <t xml:space="preserve">    - Jókai utca orvosi rendelő világítás felújítása</t>
  </si>
  <si>
    <t xml:space="preserve">    - Baross u. 79. sz. alatti óvoda vizesblokk felújítása</t>
  </si>
  <si>
    <t xml:space="preserve">    - Lurkóház Óvoda Hunyadi J tér vizesblokkok és foglalkoztatók felújítása</t>
  </si>
  <si>
    <t xml:space="preserve">    - Kerekerdő Óvoda Nagysándor J. u. 189. sz. foglalkoztatók és terasz felújítása</t>
  </si>
  <si>
    <t xml:space="preserve">    - Intézményi udvarok fenntartási munkái, játszószerek felújítása</t>
  </si>
  <si>
    <t xml:space="preserve">    - Bp. XX. Ker. Csallóköz u. 28. Üzlethelyiség felújítása</t>
  </si>
  <si>
    <t xml:space="preserve">    - Nyitnikék Óvoda ( Kossuth L. u. 3.) Homlokzat és nyilászárók felújítása</t>
  </si>
  <si>
    <t xml:space="preserve">    - Lurkóház Óvoda (Hunyadi tér 15.) gáz és fűtéskorszerűsítés tervez., eng. besz.</t>
  </si>
  <si>
    <t xml:space="preserve">    - Bp. XX. Ker. Nagysándor J. u. 4.üzlethelyiség redőny felújítása</t>
  </si>
  <si>
    <t xml:space="preserve">    - Bp. XX. ker. Zodony utca 1.sz. alatti klubház tetőfelújítása</t>
  </si>
  <si>
    <t xml:space="preserve">    - Tátra téri régi csarnokban férfi WC felújítása</t>
  </si>
  <si>
    <t xml:space="preserve">    - Vörösmarty téri piac tető felújítás</t>
  </si>
  <si>
    <t xml:space="preserve">    - Bp. XX. ker. Téglagyár tér 7-9. fszt. 3. helyiség</t>
  </si>
  <si>
    <t xml:space="preserve">    - Bp. XX. ker. Zodony u. 1. USZODA vegyszerellátó rendszer átalakítása</t>
  </si>
  <si>
    <t>K71003</t>
  </si>
  <si>
    <t>Utak felújítása</t>
  </si>
  <si>
    <t xml:space="preserve">    - Klapka u. útburkolat felújítása I ütem</t>
  </si>
  <si>
    <t>K71004</t>
  </si>
  <si>
    <t>Parkok felújítása</t>
  </si>
  <si>
    <t>K71005</t>
  </si>
  <si>
    <t>Különféle egyéb építmények felújítása</t>
  </si>
  <si>
    <t xml:space="preserve"> - Zodony utcai sporttelep 2 db élőfüves pálya felújítása</t>
  </si>
  <si>
    <t xml:space="preserve"> - játszótér felújítások, szabványosítás</t>
  </si>
  <si>
    <t xml:space="preserve"> - Zodony u. Jégcsarnok öltözők felújítása</t>
  </si>
  <si>
    <t xml:space="preserve"> - Bp. XX. ker. Ady E. u. 148. sz. alatti ESMTK sportpálya öltözők felúj.</t>
  </si>
  <si>
    <t xml:space="preserve"> - 8 db dunaparti kikötő (stég) felújítása</t>
  </si>
  <si>
    <t xml:space="preserve"> - Bp. XX. ker. Kossuth L.u. 31.a (hrsz:170204/93) közterületi lépcső felúj.</t>
  </si>
  <si>
    <t>K72</t>
  </si>
  <si>
    <t>Informatikai eszközök felújítása</t>
  </si>
  <si>
    <t>K73</t>
  </si>
  <si>
    <t>Egyéb tárgyi eszközök felújítása</t>
  </si>
  <si>
    <t>K73001</t>
  </si>
  <si>
    <t xml:space="preserve">     - egyéb gépek berendezések</t>
  </si>
  <si>
    <t>K73002</t>
  </si>
  <si>
    <t>Járművek felújítása</t>
  </si>
  <si>
    <t>K74</t>
  </si>
  <si>
    <t>Felújítási célú előzetesen felszámított ÁFA</t>
  </si>
  <si>
    <t>FELÚJÍTÁSOK ÖSSZESEN:</t>
  </si>
  <si>
    <t>Humán Szolgáltatások Intézménye</t>
  </si>
  <si>
    <t>Szociális Foglalkoztató</t>
  </si>
  <si>
    <t>Csili Művelődési Központ</t>
  </si>
  <si>
    <t>Pesterzsébeti Múzeum</t>
  </si>
  <si>
    <t>Baross Ovi Kindergarten Baross Óvoda</t>
  </si>
  <si>
    <t>Gézengúz Óvoda</t>
  </si>
  <si>
    <t>Lurkóház Óvoda</t>
  </si>
  <si>
    <t>Nyitnikék Óvoda</t>
  </si>
  <si>
    <t>Gyermek- mosoly Óvoda</t>
  </si>
  <si>
    <t>Kerekerdő Óvoda</t>
  </si>
  <si>
    <t xml:space="preserve">GAMESZ intézmény </t>
  </si>
  <si>
    <t>Intézmények összesen</t>
  </si>
  <si>
    <t>Polgármesteri Hivatal</t>
  </si>
  <si>
    <t>Önkormányzat összesen</t>
  </si>
  <si>
    <t>A)</t>
  </si>
  <si>
    <t>NEMZETI VAGYONBA TARTOZÓ BEFEKTETETT ESZKÖZÖK ÖSSZESEN</t>
  </si>
  <si>
    <t>I.</t>
  </si>
  <si>
    <t>1.</t>
  </si>
  <si>
    <t xml:space="preserve">Törzsvagyon </t>
  </si>
  <si>
    <t>1.1.</t>
  </si>
  <si>
    <t xml:space="preserve">Forgalomképtelen immateriális javak </t>
  </si>
  <si>
    <t>1.2.</t>
  </si>
  <si>
    <t>Korlátozottan forgalomképes immateriális javak</t>
  </si>
  <si>
    <t>2.</t>
  </si>
  <si>
    <t xml:space="preserve">Üzleti vagyon </t>
  </si>
  <si>
    <t>2.1.</t>
  </si>
  <si>
    <t>Forgalomképes immateriális javak</t>
  </si>
  <si>
    <t>II.</t>
  </si>
  <si>
    <t>Tárgyi eszközök</t>
  </si>
  <si>
    <t>Ingatlanok és a kapcsolódó vagyoni értékű jogok</t>
  </si>
  <si>
    <t>1.1.1.</t>
  </si>
  <si>
    <t>Forgalomképtelen ingatlanok és a kapcsolódó vagyoni értékű jogok</t>
  </si>
  <si>
    <t>1.1.2.</t>
  </si>
  <si>
    <t>Korlátozottan forgalomképes ingatlanok és a kapcsolódó vagyoni értékű jogok</t>
  </si>
  <si>
    <t>Gépek, berendezések és felszerelések, járművek</t>
  </si>
  <si>
    <t>1.2.1.</t>
  </si>
  <si>
    <t>Forgalomképtelen gépek, berendezések, felszerelések, járművek</t>
  </si>
  <si>
    <t>1.2.2.</t>
  </si>
  <si>
    <t>Korlátozottan forgalomképes gépek, berendezések és felszerelések</t>
  </si>
  <si>
    <t>1.3.</t>
  </si>
  <si>
    <t xml:space="preserve">Tenyészállatok </t>
  </si>
  <si>
    <t>1.4.</t>
  </si>
  <si>
    <t xml:space="preserve">Beruházások, felújítások </t>
  </si>
  <si>
    <t>1.5.</t>
  </si>
  <si>
    <t>Tárgyi eszközök értékhelyesbítése</t>
  </si>
  <si>
    <t>Forgalomképes ingatlanok és a kapcsolódó vagyoni értékű jogok</t>
  </si>
  <si>
    <t>2.2.</t>
  </si>
  <si>
    <t>Forgalomképes gépek, berendezések, felszerelések, járművek</t>
  </si>
  <si>
    <t>2.3.</t>
  </si>
  <si>
    <t xml:space="preserve">Forgalomképes tenyészállatok </t>
  </si>
  <si>
    <t>2.4.</t>
  </si>
  <si>
    <t xml:space="preserve">Forgalomképes beruházások, felújítások </t>
  </si>
  <si>
    <t>2.5.</t>
  </si>
  <si>
    <t>Forgalomképes tárgyi eszközök értékhelyesbítése</t>
  </si>
  <si>
    <t>III.</t>
  </si>
  <si>
    <t>Befektetett pénzügyi eszközök</t>
  </si>
  <si>
    <t>Korlátozottan forgalomképes tartós részesedés</t>
  </si>
  <si>
    <t>Tartós hitelviszonyt megtestesítő értékpapírok</t>
  </si>
  <si>
    <t xml:space="preserve">Tartósan adott kölcsön </t>
  </si>
  <si>
    <t>IV.</t>
  </si>
  <si>
    <t>Forgalomképtelen koncesszióba, vagyonkezelésbe adott eszközök</t>
  </si>
  <si>
    <t>Korlátozottan forgalomképes vagyonkezelésbe adott eszközök</t>
  </si>
  <si>
    <t>Forgalomképes koncesszióba, vagyonkezelésbe adott eszközök</t>
  </si>
  <si>
    <t>B)</t>
  </si>
  <si>
    <t>NEMZETI VAGYONBA TARTOZÓ FORGÓESZKÖZÖK ÖSSZESEN</t>
  </si>
  <si>
    <t xml:space="preserve">Készletek </t>
  </si>
  <si>
    <t>Értékpapírok</t>
  </si>
  <si>
    <t>C)</t>
  </si>
  <si>
    <t>PÉNZESZKÖZÖK ÖSSZESEN</t>
  </si>
  <si>
    <t>Hosszú lejáratú betétek</t>
  </si>
  <si>
    <t>Pénztárak, csekkek, betétkönyvek</t>
  </si>
  <si>
    <t>Forintszámlák</t>
  </si>
  <si>
    <t>Devizaszámlák</t>
  </si>
  <si>
    <t>V.</t>
  </si>
  <si>
    <t>Idegen pénzeszközök</t>
  </si>
  <si>
    <t>D)</t>
  </si>
  <si>
    <t>KÖVETELÉSEK</t>
  </si>
  <si>
    <t>Költségvetési évben esedékes követelések</t>
  </si>
  <si>
    <t>Költségvetési évet követően esedékes követelések</t>
  </si>
  <si>
    <t>Követelésjellegű sajátos elszámolások</t>
  </si>
  <si>
    <t>E)</t>
  </si>
  <si>
    <t>EGYÉB SAJÁTOS ESZKÖZOLDALI ELSZÁMOLÁSOK</t>
  </si>
  <si>
    <t>F)</t>
  </si>
  <si>
    <t>AKTÍV IDŐBELI ELHATÁROLÁSOK</t>
  </si>
  <si>
    <t>ESZKÖZÖK ÖSSZESEN</t>
  </si>
  <si>
    <t>Törzsvagyon összesen</t>
  </si>
  <si>
    <t>Forgalomképtelen vagyon összesen</t>
  </si>
  <si>
    <t>Korlátozottan forgalomképes vagyon összesen</t>
  </si>
  <si>
    <t>Üzleti vagyon összesen</t>
  </si>
  <si>
    <t>Forgalomképes vagyon összesen</t>
  </si>
  <si>
    <t>G)</t>
  </si>
  <si>
    <t>SAJÁT TŐKE</t>
  </si>
  <si>
    <t>Nemzeti vagyon induláskori értéke</t>
  </si>
  <si>
    <t xml:space="preserve">Nemzeti vagyon változásai </t>
  </si>
  <si>
    <t>Egyéb eszközök induláskori értéke és változásai</t>
  </si>
  <si>
    <t>Felhalmozott eredmény</t>
  </si>
  <si>
    <t>Eszközök értékhelyesbítésének forrása</t>
  </si>
  <si>
    <t>VI.</t>
  </si>
  <si>
    <t>Mérleg szerinti eredmény</t>
  </si>
  <si>
    <t>H)</t>
  </si>
  <si>
    <t>KÖTELEZETTSÉGEK</t>
  </si>
  <si>
    <t>Költségvetési évben esedékes kötelezettségek</t>
  </si>
  <si>
    <t>Költségvetési évet követően esedékes kötelezettségek</t>
  </si>
  <si>
    <t>Kötelezettség jellegű sajátos elszámolások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</si>
  <si>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</si>
  <si>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</si>
  <si>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</si>
  <si>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</si>
  <si>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</si>
  <si>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</si>
  <si>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FORRÁSOK ÖSSZESEN</t>
  </si>
  <si>
    <t>KÖNYVVITELI MÉRLEGEN KIVÜLI ESZKÖZÖK</t>
  </si>
  <si>
    <t>Törzsvagyon körébe tartozó 0-ra leírt, de használatban lévő eszközök állománya</t>
  </si>
  <si>
    <t>0-ig leírt forgalomképtelen immateriális javak</t>
  </si>
  <si>
    <t>0-ig leírt korlátozottan forgalomképes immateriális javak</t>
  </si>
  <si>
    <t>0-ig leírt forgalomképtelen ingatlanok és a kapcsolódó vagyoni értékű jogok</t>
  </si>
  <si>
    <t>0-ig leírt korlátozottan forgalomképes ingatlanok és a kapcs. vagyoni értékű jogok</t>
  </si>
  <si>
    <t>Gépek, berendezések, felszerelések, járművek</t>
  </si>
  <si>
    <t>0-ra leírt forgalomképtelen gépek, berendezések, felszerelések, járművek</t>
  </si>
  <si>
    <t>0-ra leírt korlátozottan forgalomképes gépek, berendezések, felszerelések, járművek</t>
  </si>
  <si>
    <t>0-ra leírt forgalomképtelen vagyonkezelésbe adott eszközök</t>
  </si>
  <si>
    <t>0-ra leírt korlátozottan forgalomképes vagyonkezelésbe adott eszközök</t>
  </si>
  <si>
    <t>Üzleti vagyon körébe tartozó 0-ra leírt, de használatban lévő eszközök állománya</t>
  </si>
  <si>
    <t>0-ig leírt forgalomképes immateriális javak</t>
  </si>
  <si>
    <t>0-ra leírt forgalomképes ingatlanok és a kapcsolódó vagyoni értékű jogok</t>
  </si>
  <si>
    <t>0-ra leírt forgalomképes gépek, berendezések, felszerelések, járművek</t>
  </si>
  <si>
    <t>0-ra leírt forgalomképes vagyonkezelésbe adott eszközök</t>
  </si>
  <si>
    <t>EGYEBEK</t>
  </si>
  <si>
    <t xml:space="preserve"> - használatban lévő kisértékű immateriális javak</t>
  </si>
  <si>
    <t xml:space="preserve"> - használatban lévő kisértékű tárgyi eszközök</t>
  </si>
  <si>
    <t xml:space="preserve"> - használatban lévő készletek</t>
  </si>
  <si>
    <t xml:space="preserve"> - 01. számlacsoportban nyilvántartott eszközök</t>
  </si>
  <si>
    <t xml:space="preserve"> - 02. számlacsoportban nyilvántartott eszközök</t>
  </si>
  <si>
    <t xml:space="preserve"> - kulturális javak</t>
  </si>
  <si>
    <t xml:space="preserve"> - régészeti leletek</t>
  </si>
  <si>
    <t xml:space="preserve"> - függő követelések</t>
  </si>
  <si>
    <t xml:space="preserve"> - függő kötelezettségek</t>
  </si>
  <si>
    <t xml:space="preserve"> - biztos (jövőbeni) követelések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</si>
</sst>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indexed="8"/>
      <name val="Calibri"/>
      <family val="2"/>
    </font>
    <font>
      <sz val="10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"/>
      <family val="2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KerszTimes"/>
      <family val="0"/>
    </font>
    <font>
      <sz val="12"/>
      <name val="KerszTimes"/>
      <family val="0"/>
    </font>
    <font>
      <sz val="12"/>
      <name val="Times New Roman"/>
      <family val="1"/>
    </font>
    <font>
      <i/>
      <sz val="12"/>
      <name val="KerszTimes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b/>
      <sz val="13"/>
      <name val="Arial CE"/>
      <family val="0"/>
    </font>
    <font>
      <b/>
      <i/>
      <sz val="13"/>
      <name val="Arial CE"/>
      <family val="0"/>
    </font>
    <font>
      <sz val="13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hair"/>
      <bottom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/>
      <right/>
      <top style="medium"/>
      <bottom style="hair"/>
    </border>
    <border>
      <left style="thin"/>
      <right style="medium"/>
      <top/>
      <bottom style="hair"/>
    </border>
    <border>
      <left style="medium"/>
      <right style="medium"/>
      <top/>
      <bottom style="hair"/>
    </border>
    <border>
      <left/>
      <right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hair"/>
    </border>
    <border>
      <left/>
      <right/>
      <top style="hair"/>
      <bottom/>
    </border>
    <border>
      <left/>
      <right style="thin"/>
      <top style="hair"/>
      <bottom style="medium"/>
    </border>
    <border>
      <left style="thin"/>
      <right style="medium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2" borderId="0" applyNumberFormat="0" applyBorder="0" applyAlignment="0" applyProtection="0"/>
    <xf numFmtId="0" fontId="46" fillId="5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" borderId="0" applyNumberFormat="0" applyBorder="0" applyAlignment="0" applyProtection="0"/>
    <xf numFmtId="0" fontId="46" fillId="16" borderId="0" applyNumberFormat="0" applyBorder="0" applyAlignment="0" applyProtection="0"/>
    <xf numFmtId="0" fontId="38" fillId="5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4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7" borderId="7" applyNumberFormat="0" applyFont="0" applyAlignment="0" applyProtection="0"/>
    <xf numFmtId="0" fontId="35" fillId="9" borderId="0" applyNumberFormat="0" applyBorder="0" applyAlignment="0" applyProtection="0"/>
    <xf numFmtId="0" fontId="39" fillId="13" borderId="8" applyNumberFormat="0" applyAlignment="0" applyProtection="0"/>
    <xf numFmtId="0" fontId="44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37" fillId="14" borderId="0" applyNumberFormat="0" applyBorder="0" applyAlignment="0" applyProtection="0"/>
    <xf numFmtId="0" fontId="40" fillId="13" borderId="1" applyNumberFormat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60" applyFill="1">
      <alignment/>
      <protection/>
    </xf>
    <xf numFmtId="0" fontId="1" fillId="0" borderId="0" xfId="60">
      <alignment/>
      <protection/>
    </xf>
    <xf numFmtId="0" fontId="3" fillId="0" borderId="10" xfId="60" applyFont="1" applyBorder="1" applyAlignment="1">
      <alignment horizontal="center" vertical="top" wrapText="1"/>
      <protection/>
    </xf>
    <xf numFmtId="0" fontId="4" fillId="0" borderId="10" xfId="60" applyFont="1" applyBorder="1" applyAlignment="1">
      <alignment horizontal="center" vertical="top" wrapText="1"/>
      <protection/>
    </xf>
    <xf numFmtId="0" fontId="3" fillId="0" borderId="11" xfId="60" applyFont="1" applyBorder="1" applyAlignment="1">
      <alignment horizontal="center" vertical="top" wrapText="1"/>
      <protection/>
    </xf>
    <xf numFmtId="0" fontId="3" fillId="0" borderId="12" xfId="60" applyFont="1" applyBorder="1" applyAlignment="1">
      <alignment horizontal="center" vertical="top" wrapText="1"/>
      <protection/>
    </xf>
    <xf numFmtId="0" fontId="3" fillId="0" borderId="13" xfId="60" applyFont="1" applyBorder="1" applyAlignment="1">
      <alignment horizontal="center" vertical="top" wrapText="1"/>
      <protection/>
    </xf>
    <xf numFmtId="0" fontId="3" fillId="0" borderId="14" xfId="60" applyFont="1" applyBorder="1" applyAlignment="1">
      <alignment horizontal="left" vertical="top" wrapText="1"/>
      <protection/>
    </xf>
    <xf numFmtId="0" fontId="4" fillId="0" borderId="14" xfId="60" applyFont="1" applyBorder="1" applyAlignment="1">
      <alignment horizontal="left" vertical="top" wrapText="1"/>
      <protection/>
    </xf>
    <xf numFmtId="0" fontId="3" fillId="0" borderId="15" xfId="60" applyFont="1" applyBorder="1" applyAlignment="1">
      <alignment horizontal="left" vertical="top" wrapText="1"/>
      <protection/>
    </xf>
    <xf numFmtId="0" fontId="3" fillId="0" borderId="16" xfId="60" applyFont="1" applyBorder="1" applyAlignment="1">
      <alignment horizontal="left" vertical="top" wrapText="1"/>
      <protection/>
    </xf>
    <xf numFmtId="0" fontId="3" fillId="0" borderId="17" xfId="60" applyFont="1" applyBorder="1" applyAlignment="1">
      <alignment horizontal="left" vertical="top" wrapText="1"/>
      <protection/>
    </xf>
    <xf numFmtId="0" fontId="2" fillId="0" borderId="18" xfId="60" applyFont="1" applyFill="1" applyBorder="1" applyAlignment="1">
      <alignment horizontal="center" vertical="top" wrapText="1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20" xfId="60" applyFont="1" applyFill="1" applyBorder="1" applyAlignment="1">
      <alignment horizontal="center" vertical="center" wrapText="1"/>
      <protection/>
    </xf>
    <xf numFmtId="0" fontId="2" fillId="0" borderId="21" xfId="60" applyFont="1" applyFill="1" applyBorder="1" applyAlignment="1">
      <alignment horizontal="center" vertical="center" wrapText="1"/>
      <protection/>
    </xf>
    <xf numFmtId="0" fontId="5" fillId="0" borderId="20" xfId="60" applyFont="1" applyFill="1" applyBorder="1" applyAlignment="1">
      <alignment horizontal="center" vertical="center"/>
      <protection/>
    </xf>
    <xf numFmtId="0" fontId="5" fillId="0" borderId="22" xfId="60" applyFont="1" applyFill="1" applyBorder="1" applyAlignment="1">
      <alignment horizontal="center" vertical="center"/>
      <protection/>
    </xf>
    <xf numFmtId="0" fontId="1" fillId="0" borderId="23" xfId="60" applyBorder="1" applyAlignment="1">
      <alignment vertical="center"/>
      <protection/>
    </xf>
    <xf numFmtId="0" fontId="1" fillId="0" borderId="24" xfId="60" applyBorder="1" applyAlignment="1">
      <alignment vertical="center"/>
      <protection/>
    </xf>
    <xf numFmtId="0" fontId="1" fillId="0" borderId="25" xfId="60" applyBorder="1" applyAlignment="1">
      <alignment vertical="center"/>
      <protection/>
    </xf>
    <xf numFmtId="0" fontId="1" fillId="0" borderId="26" xfId="60" applyBorder="1" applyAlignment="1">
      <alignment vertical="center"/>
      <protection/>
    </xf>
    <xf numFmtId="3" fontId="4" fillId="0" borderId="27" xfId="60" applyNumberFormat="1" applyFont="1" applyBorder="1" applyAlignment="1">
      <alignment horizontal="right" vertical="center" wrapText="1"/>
      <protection/>
    </xf>
    <xf numFmtId="3" fontId="4" fillId="0" borderId="28" xfId="60" applyNumberFormat="1" applyFont="1" applyBorder="1" applyAlignment="1">
      <alignment horizontal="right" vertical="center" wrapText="1"/>
      <protection/>
    </xf>
    <xf numFmtId="3" fontId="1" fillId="0" borderId="27" xfId="60" applyNumberFormat="1" applyBorder="1" applyAlignment="1">
      <alignment vertical="center"/>
      <protection/>
    </xf>
    <xf numFmtId="9" fontId="1" fillId="0" borderId="29" xfId="60" applyNumberFormat="1" applyBorder="1" applyAlignment="1">
      <alignment vertical="center"/>
      <protection/>
    </xf>
    <xf numFmtId="3" fontId="3" fillId="0" borderId="27" xfId="60" applyNumberFormat="1" applyFont="1" applyBorder="1" applyAlignment="1">
      <alignment horizontal="right" vertical="center" wrapText="1"/>
      <protection/>
    </xf>
    <xf numFmtId="3" fontId="3" fillId="0" borderId="28" xfId="60" applyNumberFormat="1" applyFont="1" applyBorder="1" applyAlignment="1">
      <alignment horizontal="right" vertical="center" wrapText="1"/>
      <protection/>
    </xf>
    <xf numFmtId="3" fontId="3" fillId="0" borderId="30" xfId="60" applyNumberFormat="1" applyFont="1" applyBorder="1" applyAlignment="1">
      <alignment horizontal="right" vertical="center" wrapText="1"/>
      <protection/>
    </xf>
    <xf numFmtId="3" fontId="3" fillId="0" borderId="31" xfId="60" applyNumberFormat="1" applyFont="1" applyBorder="1" applyAlignment="1">
      <alignment horizontal="right" vertical="center" wrapText="1"/>
      <protection/>
    </xf>
    <xf numFmtId="3" fontId="3" fillId="0" borderId="32" xfId="60" applyNumberFormat="1" applyFont="1" applyBorder="1" applyAlignment="1">
      <alignment horizontal="right" vertical="center" wrapText="1"/>
      <protection/>
    </xf>
    <xf numFmtId="3" fontId="3" fillId="0" borderId="33" xfId="60" applyNumberFormat="1" applyFont="1" applyBorder="1" applyAlignment="1">
      <alignment horizontal="right" vertical="center" wrapText="1"/>
      <protection/>
    </xf>
    <xf numFmtId="3" fontId="6" fillId="0" borderId="27" xfId="60" applyNumberFormat="1" applyFont="1" applyBorder="1" applyAlignment="1">
      <alignment vertical="center"/>
      <protection/>
    </xf>
    <xf numFmtId="9" fontId="6" fillId="0" borderId="29" xfId="60" applyNumberFormat="1" applyFont="1" applyBorder="1" applyAlignment="1">
      <alignment vertical="center"/>
      <protection/>
    </xf>
    <xf numFmtId="3" fontId="6" fillId="0" borderId="30" xfId="60" applyNumberFormat="1" applyFont="1" applyBorder="1" applyAlignment="1">
      <alignment vertical="center"/>
      <protection/>
    </xf>
    <xf numFmtId="9" fontId="6" fillId="0" borderId="34" xfId="60" applyNumberFormat="1" applyFont="1" applyBorder="1" applyAlignment="1">
      <alignment vertical="center"/>
      <protection/>
    </xf>
    <xf numFmtId="3" fontId="6" fillId="0" borderId="32" xfId="60" applyNumberFormat="1" applyFont="1" applyBorder="1" applyAlignment="1">
      <alignment vertical="center"/>
      <protection/>
    </xf>
    <xf numFmtId="9" fontId="6" fillId="0" borderId="35" xfId="60" applyNumberFormat="1" applyFont="1" applyBorder="1" applyAlignment="1">
      <alignment vertical="center"/>
      <protection/>
    </xf>
    <xf numFmtId="9" fontId="1" fillId="0" borderId="34" xfId="60" applyNumberFormat="1" applyBorder="1" applyAlignment="1">
      <alignment vertical="center"/>
      <protection/>
    </xf>
    <xf numFmtId="3" fontId="1" fillId="0" borderId="23" xfId="60" applyNumberFormat="1" applyBorder="1" applyAlignment="1">
      <alignment vertical="center"/>
      <protection/>
    </xf>
    <xf numFmtId="9" fontId="1" fillId="0" borderId="36" xfId="60" applyNumberFormat="1" applyBorder="1" applyAlignment="1">
      <alignment vertical="center"/>
      <protection/>
    </xf>
    <xf numFmtId="0" fontId="2" fillId="0" borderId="37" xfId="60" applyFont="1" applyFill="1" applyBorder="1" applyAlignment="1">
      <alignment horizontal="center" vertical="top" wrapText="1"/>
      <protection/>
    </xf>
    <xf numFmtId="0" fontId="7" fillId="0" borderId="38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2" fillId="0" borderId="14" xfId="60" applyFont="1" applyFill="1" applyBorder="1" applyAlignment="1">
      <alignment horizontal="center" vertical="center" wrapText="1"/>
      <protection/>
    </xf>
    <xf numFmtId="0" fontId="2" fillId="0" borderId="27" xfId="60" applyFont="1" applyFill="1" applyBorder="1" applyAlignment="1">
      <alignment horizontal="center" vertical="center" wrapText="1"/>
      <protection/>
    </xf>
    <xf numFmtId="0" fontId="2" fillId="0" borderId="40" xfId="60" applyFont="1" applyFill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27" xfId="60" applyFont="1" applyBorder="1" applyAlignment="1">
      <alignment horizontal="left" vertical="center" wrapText="1"/>
      <protection/>
    </xf>
    <xf numFmtId="3" fontId="3" fillId="0" borderId="40" xfId="60" applyNumberFormat="1" applyFont="1" applyBorder="1" applyAlignment="1">
      <alignment horizontal="right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left" vertical="center" wrapText="1"/>
      <protection/>
    </xf>
    <xf numFmtId="3" fontId="4" fillId="0" borderId="40" xfId="60" applyNumberFormat="1" applyFont="1" applyBorder="1" applyAlignment="1">
      <alignment horizontal="right" vertical="center" wrapText="1"/>
      <protection/>
    </xf>
    <xf numFmtId="0" fontId="4" fillId="0" borderId="41" xfId="60" applyFont="1" applyBorder="1" applyAlignment="1">
      <alignment horizontal="center" vertical="center" wrapText="1"/>
      <protection/>
    </xf>
    <xf numFmtId="0" fontId="4" fillId="0" borderId="42" xfId="60" applyFont="1" applyBorder="1" applyAlignment="1">
      <alignment horizontal="left" vertical="center" wrapText="1"/>
      <protection/>
    </xf>
    <xf numFmtId="3" fontId="4" fillId="0" borderId="42" xfId="60" applyNumberFormat="1" applyFont="1" applyBorder="1" applyAlignment="1">
      <alignment horizontal="right" vertical="center" wrapText="1"/>
      <protection/>
    </xf>
    <xf numFmtId="3" fontId="4" fillId="0" borderId="43" xfId="60" applyNumberFormat="1" applyFont="1" applyBorder="1" applyAlignment="1">
      <alignment horizontal="right" vertical="center" wrapText="1"/>
      <protection/>
    </xf>
    <xf numFmtId="3" fontId="11" fillId="0" borderId="0" xfId="58" applyNumberFormat="1" applyFont="1">
      <alignment/>
      <protection/>
    </xf>
    <xf numFmtId="164" fontId="10" fillId="0" borderId="44" xfId="45" applyNumberFormat="1" applyFont="1" applyBorder="1" applyAlignment="1">
      <alignment horizontal="center" vertical="center" wrapText="1"/>
    </xf>
    <xf numFmtId="164" fontId="10" fillId="0" borderId="45" xfId="45" applyNumberFormat="1" applyFont="1" applyBorder="1" applyAlignment="1">
      <alignment horizontal="center" vertical="center" wrapText="1"/>
    </xf>
    <xf numFmtId="164" fontId="10" fillId="0" borderId="46" xfId="45" applyNumberFormat="1" applyFont="1" applyBorder="1" applyAlignment="1">
      <alignment horizontal="center" vertical="center" wrapText="1"/>
    </xf>
    <xf numFmtId="164" fontId="10" fillId="0" borderId="16" xfId="45" applyNumberFormat="1" applyFont="1" applyBorder="1" applyAlignment="1">
      <alignment horizontal="center" vertical="center" wrapText="1"/>
    </xf>
    <xf numFmtId="164" fontId="10" fillId="0" borderId="32" xfId="45" applyNumberFormat="1" applyFont="1" applyBorder="1" applyAlignment="1">
      <alignment horizontal="center" vertical="center" wrapText="1"/>
    </xf>
    <xf numFmtId="164" fontId="10" fillId="0" borderId="47" xfId="45" applyNumberFormat="1" applyFont="1" applyBorder="1" applyAlignment="1">
      <alignment horizontal="center" vertical="center" wrapText="1"/>
    </xf>
    <xf numFmtId="0" fontId="12" fillId="18" borderId="48" xfId="62" applyFont="1" applyFill="1" applyBorder="1">
      <alignment/>
      <protection/>
    </xf>
    <xf numFmtId="0" fontId="10" fillId="18" borderId="49" xfId="61" applyFont="1" applyFill="1" applyBorder="1" applyAlignment="1">
      <alignment wrapText="1"/>
      <protection/>
    </xf>
    <xf numFmtId="0" fontId="10" fillId="18" borderId="37" xfId="61" applyFont="1" applyFill="1" applyBorder="1" applyAlignment="1">
      <alignment wrapText="1"/>
      <protection/>
    </xf>
    <xf numFmtId="0" fontId="10" fillId="18" borderId="38" xfId="61" applyFont="1" applyFill="1" applyBorder="1" applyAlignment="1">
      <alignment wrapText="1"/>
      <protection/>
    </xf>
    <xf numFmtId="0" fontId="10" fillId="18" borderId="39" xfId="61" applyFont="1" applyFill="1" applyBorder="1" applyAlignment="1">
      <alignment wrapText="1"/>
      <protection/>
    </xf>
    <xf numFmtId="3" fontId="10" fillId="18" borderId="37" xfId="61" applyNumberFormat="1" applyFont="1" applyFill="1" applyBorder="1" applyAlignment="1">
      <alignment wrapText="1"/>
      <protection/>
    </xf>
    <xf numFmtId="3" fontId="10" fillId="18" borderId="38" xfId="61" applyNumberFormat="1" applyFont="1" applyFill="1" applyBorder="1" applyAlignment="1">
      <alignment wrapText="1"/>
      <protection/>
    </xf>
    <xf numFmtId="3" fontId="10" fillId="18" borderId="39" xfId="61" applyNumberFormat="1" applyFont="1" applyFill="1" applyBorder="1" applyAlignment="1">
      <alignment wrapText="1"/>
      <protection/>
    </xf>
    <xf numFmtId="9" fontId="10" fillId="18" borderId="13" xfId="61" applyNumberFormat="1" applyFont="1" applyFill="1" applyBorder="1" applyAlignment="1">
      <alignment wrapText="1"/>
      <protection/>
    </xf>
    <xf numFmtId="9" fontId="10" fillId="18" borderId="24" xfId="61" applyNumberFormat="1" applyFont="1" applyFill="1" applyBorder="1" applyAlignment="1">
      <alignment wrapText="1"/>
      <protection/>
    </xf>
    <xf numFmtId="9" fontId="10" fillId="18" borderId="50" xfId="61" applyNumberFormat="1" applyFont="1" applyFill="1" applyBorder="1" applyAlignment="1">
      <alignment wrapText="1"/>
      <protection/>
    </xf>
    <xf numFmtId="0" fontId="13" fillId="6" borderId="51" xfId="62" applyFont="1" applyFill="1" applyBorder="1">
      <alignment/>
      <protection/>
    </xf>
    <xf numFmtId="0" fontId="14" fillId="6" borderId="52" xfId="61" applyFont="1" applyFill="1" applyBorder="1" applyAlignment="1">
      <alignment wrapText="1"/>
      <protection/>
    </xf>
    <xf numFmtId="0" fontId="14" fillId="6" borderId="17" xfId="61" applyFont="1" applyFill="1" applyBorder="1" applyAlignment="1">
      <alignment wrapText="1"/>
      <protection/>
    </xf>
    <xf numFmtId="0" fontId="14" fillId="6" borderId="23" xfId="61" applyFont="1" applyFill="1" applyBorder="1" applyAlignment="1">
      <alignment wrapText="1"/>
      <protection/>
    </xf>
    <xf numFmtId="0" fontId="14" fillId="6" borderId="50" xfId="61" applyFont="1" applyFill="1" applyBorder="1" applyAlignment="1">
      <alignment wrapText="1"/>
      <protection/>
    </xf>
    <xf numFmtId="3" fontId="14" fillId="6" borderId="17" xfId="61" applyNumberFormat="1" applyFont="1" applyFill="1" applyBorder="1" applyAlignment="1">
      <alignment wrapText="1"/>
      <protection/>
    </xf>
    <xf numFmtId="3" fontId="14" fillId="6" borderId="23" xfId="61" applyNumberFormat="1" applyFont="1" applyFill="1" applyBorder="1" applyAlignment="1">
      <alignment wrapText="1"/>
      <protection/>
    </xf>
    <xf numFmtId="3" fontId="14" fillId="6" borderId="50" xfId="61" applyNumberFormat="1" applyFont="1" applyFill="1" applyBorder="1" applyAlignment="1">
      <alignment wrapText="1"/>
      <protection/>
    </xf>
    <xf numFmtId="9" fontId="14" fillId="6" borderId="13" xfId="61" applyNumberFormat="1" applyFont="1" applyFill="1" applyBorder="1" applyAlignment="1">
      <alignment wrapText="1"/>
      <protection/>
    </xf>
    <xf numFmtId="9" fontId="14" fillId="6" borderId="28" xfId="61" applyNumberFormat="1" applyFont="1" applyFill="1" applyBorder="1" applyAlignment="1">
      <alignment wrapText="1"/>
      <protection/>
    </xf>
    <xf numFmtId="9" fontId="14" fillId="6" borderId="40" xfId="61" applyNumberFormat="1" applyFont="1" applyFill="1" applyBorder="1" applyAlignment="1">
      <alignment wrapText="1"/>
      <protection/>
    </xf>
    <xf numFmtId="0" fontId="12" fillId="18" borderId="53" xfId="62" applyFont="1" applyFill="1" applyBorder="1">
      <alignment/>
      <protection/>
    </xf>
    <xf numFmtId="0" fontId="10" fillId="18" borderId="54" xfId="61" applyFont="1" applyFill="1" applyBorder="1" applyAlignment="1">
      <alignment wrapText="1"/>
      <protection/>
    </xf>
    <xf numFmtId="3" fontId="10" fillId="18" borderId="14" xfId="58" applyNumberFormat="1" applyFont="1" applyFill="1" applyBorder="1" applyAlignment="1">
      <alignment horizontal="right" vertical="center" wrapText="1"/>
      <protection/>
    </xf>
    <xf numFmtId="3" fontId="10" fillId="18" borderId="27" xfId="58" applyNumberFormat="1" applyFont="1" applyFill="1" applyBorder="1" applyAlignment="1">
      <alignment horizontal="right" vertical="center" wrapText="1"/>
      <protection/>
    </xf>
    <xf numFmtId="3" fontId="10" fillId="18" borderId="40" xfId="58" applyNumberFormat="1" applyFont="1" applyFill="1" applyBorder="1" applyAlignment="1">
      <alignment horizontal="right" vertical="center" wrapText="1"/>
      <protection/>
    </xf>
    <xf numFmtId="9" fontId="10" fillId="18" borderId="28" xfId="61" applyNumberFormat="1" applyFont="1" applyFill="1" applyBorder="1" applyAlignment="1">
      <alignment wrapText="1"/>
      <protection/>
    </xf>
    <xf numFmtId="9" fontId="10" fillId="18" borderId="40" xfId="61" applyNumberFormat="1" applyFont="1" applyFill="1" applyBorder="1" applyAlignment="1">
      <alignment wrapText="1"/>
      <protection/>
    </xf>
    <xf numFmtId="0" fontId="15" fillId="0" borderId="53" xfId="62" applyFont="1" applyFill="1" applyBorder="1">
      <alignment/>
      <protection/>
    </xf>
    <xf numFmtId="0" fontId="16" fillId="0" borderId="54" xfId="61" applyFont="1" applyFill="1" applyBorder="1">
      <alignment/>
      <protection/>
    </xf>
    <xf numFmtId="3" fontId="16" fillId="0" borderId="14" xfId="58" applyNumberFormat="1" applyFont="1" applyBorder="1" applyAlignment="1">
      <alignment horizontal="right" vertical="center" wrapText="1"/>
      <protection/>
    </xf>
    <xf numFmtId="3" fontId="16" fillId="0" borderId="27" xfId="58" applyNumberFormat="1" applyFont="1" applyBorder="1" applyAlignment="1">
      <alignment horizontal="right" vertical="center" wrapText="1"/>
      <protection/>
    </xf>
    <xf numFmtId="3" fontId="14" fillId="0" borderId="40" xfId="58" applyNumberFormat="1" applyFont="1" applyBorder="1">
      <alignment/>
      <protection/>
    </xf>
    <xf numFmtId="3" fontId="16" fillId="0" borderId="40" xfId="58" applyNumberFormat="1" applyFont="1" applyBorder="1">
      <alignment/>
      <protection/>
    </xf>
    <xf numFmtId="9" fontId="16" fillId="6" borderId="13" xfId="61" applyNumberFormat="1" applyFont="1" applyFill="1" applyBorder="1" applyAlignment="1">
      <alignment wrapText="1"/>
      <protection/>
    </xf>
    <xf numFmtId="9" fontId="16" fillId="6" borderId="28" xfId="61" applyNumberFormat="1" applyFont="1" applyFill="1" applyBorder="1" applyAlignment="1">
      <alignment wrapText="1"/>
      <protection/>
    </xf>
    <xf numFmtId="9" fontId="16" fillId="6" borderId="40" xfId="61" applyNumberFormat="1" applyFont="1" applyFill="1" applyBorder="1" applyAlignment="1">
      <alignment wrapText="1"/>
      <protection/>
    </xf>
    <xf numFmtId="3" fontId="16" fillId="0" borderId="40" xfId="58" applyNumberFormat="1" applyFont="1" applyBorder="1">
      <alignment/>
      <protection/>
    </xf>
    <xf numFmtId="0" fontId="14" fillId="0" borderId="55" xfId="61" applyFont="1" applyFill="1" applyBorder="1">
      <alignment/>
      <protection/>
    </xf>
    <xf numFmtId="3" fontId="14" fillId="0" borderId="14" xfId="58" applyNumberFormat="1" applyFont="1" applyBorder="1" applyAlignment="1">
      <alignment horizontal="right" vertical="center" wrapText="1"/>
      <protection/>
    </xf>
    <xf numFmtId="0" fontId="16" fillId="0" borderId="53" xfId="62" applyFont="1" applyFill="1" applyBorder="1">
      <alignment/>
      <protection/>
    </xf>
    <xf numFmtId="3" fontId="14" fillId="0" borderId="14" xfId="58" applyNumberFormat="1" applyFont="1" applyBorder="1" applyAlignment="1">
      <alignment horizontal="right" vertical="center" wrapText="1"/>
      <protection/>
    </xf>
    <xf numFmtId="3" fontId="14" fillId="0" borderId="27" xfId="58" applyNumberFormat="1" applyFont="1" applyBorder="1" applyAlignment="1">
      <alignment horizontal="right" vertical="center" wrapText="1"/>
      <protection/>
    </xf>
    <xf numFmtId="3" fontId="14" fillId="0" borderId="40" xfId="58" applyNumberFormat="1" applyFont="1" applyBorder="1">
      <alignment/>
      <protection/>
    </xf>
    <xf numFmtId="3" fontId="16" fillId="0" borderId="14" xfId="58" applyNumberFormat="1" applyFont="1" applyBorder="1" applyAlignment="1">
      <alignment horizontal="right" vertical="center" wrapText="1"/>
      <protection/>
    </xf>
    <xf numFmtId="3" fontId="16" fillId="0" borderId="27" xfId="58" applyNumberFormat="1" applyFont="1" applyBorder="1" applyAlignment="1">
      <alignment horizontal="right" vertical="center" wrapText="1"/>
      <protection/>
    </xf>
    <xf numFmtId="0" fontId="14" fillId="0" borderId="54" xfId="61" applyFont="1" applyFill="1" applyBorder="1">
      <alignment/>
      <protection/>
    </xf>
    <xf numFmtId="3" fontId="16" fillId="0" borderId="14" xfId="58" applyNumberFormat="1" applyFont="1" applyBorder="1">
      <alignment/>
      <protection/>
    </xf>
    <xf numFmtId="3" fontId="16" fillId="0" borderId="27" xfId="58" applyNumberFormat="1" applyFont="1" applyBorder="1">
      <alignment/>
      <protection/>
    </xf>
    <xf numFmtId="3" fontId="16" fillId="0" borderId="10" xfId="58" applyNumberFormat="1" applyFont="1" applyBorder="1">
      <alignment/>
      <protection/>
    </xf>
    <xf numFmtId="3" fontId="16" fillId="0" borderId="28" xfId="58" applyNumberFormat="1" applyFont="1" applyBorder="1">
      <alignment/>
      <protection/>
    </xf>
    <xf numFmtId="0" fontId="14" fillId="0" borderId="54" xfId="61" applyFont="1" applyFill="1" applyBorder="1">
      <alignment/>
      <protection/>
    </xf>
    <xf numFmtId="3" fontId="14" fillId="0" borderId="14" xfId="58" applyNumberFormat="1" applyFont="1" applyBorder="1">
      <alignment/>
      <protection/>
    </xf>
    <xf numFmtId="3" fontId="14" fillId="0" borderId="27" xfId="58" applyNumberFormat="1" applyFont="1" applyBorder="1">
      <alignment/>
      <protection/>
    </xf>
    <xf numFmtId="164" fontId="16" fillId="0" borderId="14" xfId="45" applyNumberFormat="1" applyFont="1" applyBorder="1" applyAlignment="1">
      <alignment horizontal="center" vertical="center" wrapText="1"/>
    </xf>
    <xf numFmtId="164" fontId="16" fillId="0" borderId="27" xfId="45" applyNumberFormat="1" applyFont="1" applyBorder="1" applyAlignment="1">
      <alignment horizontal="center" vertical="center" wrapText="1"/>
    </xf>
    <xf numFmtId="164" fontId="16" fillId="0" borderId="10" xfId="45" applyNumberFormat="1" applyFont="1" applyBorder="1" applyAlignment="1">
      <alignment horizontal="right" vertical="center" wrapText="1"/>
    </xf>
    <xf numFmtId="164" fontId="16" fillId="0" borderId="28" xfId="45" applyNumberFormat="1" applyFont="1" applyBorder="1" applyAlignment="1">
      <alignment horizontal="right" vertical="center" wrapText="1"/>
    </xf>
    <xf numFmtId="164" fontId="16" fillId="0" borderId="27" xfId="45" applyNumberFormat="1" applyFont="1" applyBorder="1" applyAlignment="1">
      <alignment horizontal="right" vertical="center" wrapText="1"/>
    </xf>
    <xf numFmtId="3" fontId="16" fillId="0" borderId="40" xfId="58" applyNumberFormat="1" applyFont="1" applyBorder="1" applyAlignment="1">
      <alignment horizontal="right"/>
      <protection/>
    </xf>
    <xf numFmtId="3" fontId="17" fillId="0" borderId="0" xfId="58" applyNumberFormat="1" applyFont="1">
      <alignment/>
      <protection/>
    </xf>
    <xf numFmtId="0" fontId="18" fillId="0" borderId="54" xfId="61" applyFont="1" applyFill="1" applyBorder="1">
      <alignment/>
      <protection/>
    </xf>
    <xf numFmtId="164" fontId="14" fillId="0" borderId="14" xfId="45" applyNumberFormat="1" applyFont="1" applyBorder="1" applyAlignment="1">
      <alignment horizontal="right" vertical="center" wrapText="1"/>
    </xf>
    <xf numFmtId="3" fontId="14" fillId="0" borderId="40" xfId="58" applyNumberFormat="1" applyFont="1" applyBorder="1" applyAlignment="1">
      <alignment horizontal="right"/>
      <protection/>
    </xf>
    <xf numFmtId="0" fontId="18" fillId="0" borderId="54" xfId="61" applyFont="1" applyFill="1" applyBorder="1" applyAlignment="1">
      <alignment wrapText="1"/>
      <protection/>
    </xf>
    <xf numFmtId="3" fontId="14" fillId="0" borderId="40" xfId="58" applyNumberFormat="1" applyFont="1" applyBorder="1" applyAlignment="1">
      <alignment horizontal="right" vertical="center"/>
      <protection/>
    </xf>
    <xf numFmtId="0" fontId="18" fillId="0" borderId="55" xfId="61" applyFont="1" applyFill="1" applyBorder="1">
      <alignment/>
      <protection/>
    </xf>
    <xf numFmtId="0" fontId="18" fillId="0" borderId="54" xfId="61" applyFont="1" applyFill="1" applyBorder="1" applyAlignment="1">
      <alignment vertical="center" wrapText="1"/>
      <protection/>
    </xf>
    <xf numFmtId="0" fontId="18" fillId="0" borderId="29" xfId="61" applyFont="1" applyFill="1" applyBorder="1" applyAlignment="1">
      <alignment vertical="center" wrapText="1"/>
      <protection/>
    </xf>
    <xf numFmtId="0" fontId="18" fillId="0" borderId="29" xfId="61" applyFont="1" applyFill="1" applyBorder="1" applyAlignment="1">
      <alignment horizontal="left" vertical="center" wrapText="1"/>
      <protection/>
    </xf>
    <xf numFmtId="164" fontId="16" fillId="0" borderId="14" xfId="45" applyNumberFormat="1" applyFont="1" applyBorder="1" applyAlignment="1">
      <alignment horizontal="right"/>
    </xf>
    <xf numFmtId="164" fontId="16" fillId="0" borderId="27" xfId="45" applyNumberFormat="1" applyFont="1" applyBorder="1" applyAlignment="1">
      <alignment horizontal="right"/>
    </xf>
    <xf numFmtId="164" fontId="16" fillId="0" borderId="28" xfId="45" applyNumberFormat="1" applyFont="1" applyBorder="1" applyAlignment="1">
      <alignment horizontal="right" vertical="center"/>
    </xf>
    <xf numFmtId="164" fontId="16" fillId="0" borderId="27" xfId="45" applyNumberFormat="1" applyFont="1" applyBorder="1" applyAlignment="1">
      <alignment horizontal="right" vertical="center"/>
    </xf>
    <xf numFmtId="3" fontId="16" fillId="0" borderId="40" xfId="58" applyNumberFormat="1" applyFont="1" applyBorder="1" applyAlignment="1">
      <alignment horizontal="right" vertical="center"/>
      <protection/>
    </xf>
    <xf numFmtId="164" fontId="14" fillId="0" borderId="14" xfId="45" applyNumberFormat="1" applyFont="1" applyBorder="1" applyAlignment="1">
      <alignment horizontal="right"/>
    </xf>
    <xf numFmtId="164" fontId="14" fillId="0" borderId="27" xfId="45" applyNumberFormat="1" applyFont="1" applyBorder="1" applyAlignment="1">
      <alignment horizontal="right"/>
    </xf>
    <xf numFmtId="164" fontId="14" fillId="0" borderId="27" xfId="45" applyNumberFormat="1" applyFont="1" applyBorder="1" applyAlignment="1">
      <alignment horizontal="right" vertical="center"/>
    </xf>
    <xf numFmtId="0" fontId="14" fillId="0" borderId="54" xfId="61" applyFont="1" applyFill="1" applyBorder="1" applyAlignment="1">
      <alignment wrapText="1"/>
      <protection/>
    </xf>
    <xf numFmtId="3" fontId="14" fillId="0" borderId="14" xfId="58" applyNumberFormat="1" applyFont="1" applyBorder="1" applyAlignment="1">
      <alignment vertical="center"/>
      <protection/>
    </xf>
    <xf numFmtId="164" fontId="14" fillId="0" borderId="14" xfId="45" applyNumberFormat="1" applyFont="1" applyBorder="1" applyAlignment="1">
      <alignment horizontal="right" vertical="center"/>
    </xf>
    <xf numFmtId="3" fontId="16" fillId="0" borderId="14" xfId="58" applyNumberFormat="1" applyFont="1" applyBorder="1">
      <alignment/>
      <protection/>
    </xf>
    <xf numFmtId="3" fontId="16" fillId="0" borderId="27" xfId="58" applyNumberFormat="1" applyFont="1" applyBorder="1">
      <alignment/>
      <protection/>
    </xf>
    <xf numFmtId="3" fontId="16" fillId="0" borderId="10" xfId="58" applyNumberFormat="1" applyFont="1" applyBorder="1">
      <alignment/>
      <protection/>
    </xf>
    <xf numFmtId="3" fontId="16" fillId="0" borderId="28" xfId="58" applyNumberFormat="1" applyFont="1" applyBorder="1">
      <alignment/>
      <protection/>
    </xf>
    <xf numFmtId="3" fontId="16" fillId="0" borderId="40" xfId="58" applyNumberFormat="1" applyFont="1" applyBorder="1" applyAlignment="1">
      <alignment horizontal="right" vertical="center"/>
      <protection/>
    </xf>
    <xf numFmtId="3" fontId="14" fillId="0" borderId="14" xfId="58" applyNumberFormat="1" applyFont="1" applyFill="1" applyBorder="1">
      <alignment/>
      <protection/>
    </xf>
    <xf numFmtId="0" fontId="14" fillId="0" borderId="55" xfId="61" applyFont="1" applyFill="1" applyBorder="1" applyAlignment="1">
      <alignment wrapText="1"/>
      <protection/>
    </xf>
    <xf numFmtId="3" fontId="14" fillId="0" borderId="10" xfId="58" applyNumberFormat="1" applyFont="1" applyBorder="1">
      <alignment/>
      <protection/>
    </xf>
    <xf numFmtId="0" fontId="14" fillId="6" borderId="52" xfId="61" applyFont="1" applyFill="1" applyBorder="1" applyAlignment="1">
      <alignment wrapText="1"/>
      <protection/>
    </xf>
    <xf numFmtId="9" fontId="14" fillId="6" borderId="27" xfId="61" applyNumberFormat="1" applyFont="1" applyFill="1" applyBorder="1" applyAlignment="1">
      <alignment wrapText="1"/>
      <protection/>
    </xf>
    <xf numFmtId="9" fontId="14" fillId="6" borderId="23" xfId="61" applyNumberFormat="1" applyFont="1" applyFill="1" applyBorder="1" applyAlignment="1">
      <alignment wrapText="1"/>
      <protection/>
    </xf>
    <xf numFmtId="0" fontId="16" fillId="0" borderId="54" xfId="61" applyFont="1" applyFill="1" applyBorder="1">
      <alignment/>
      <protection/>
    </xf>
    <xf numFmtId="164" fontId="10" fillId="18" borderId="14" xfId="45" applyNumberFormat="1" applyFont="1" applyFill="1" applyBorder="1" applyAlignment="1">
      <alignment horizontal="right"/>
    </xf>
    <xf numFmtId="164" fontId="10" fillId="18" borderId="27" xfId="45" applyNumberFormat="1" applyFont="1" applyFill="1" applyBorder="1" applyAlignment="1">
      <alignment horizontal="right"/>
    </xf>
    <xf numFmtId="3" fontId="10" fillId="18" borderId="40" xfId="58" applyNumberFormat="1" applyFont="1" applyFill="1" applyBorder="1">
      <alignment/>
      <protection/>
    </xf>
    <xf numFmtId="164" fontId="14" fillId="0" borderId="27" xfId="45" applyNumberFormat="1" applyFont="1" applyBorder="1" applyAlignment="1">
      <alignment horizontal="center" vertical="center" wrapText="1"/>
    </xf>
    <xf numFmtId="164" fontId="10" fillId="18" borderId="40" xfId="45" applyNumberFormat="1" applyFont="1" applyFill="1" applyBorder="1" applyAlignment="1">
      <alignment horizontal="right" vertical="center" wrapText="1"/>
    </xf>
    <xf numFmtId="3" fontId="10" fillId="18" borderId="10" xfId="58" applyNumberFormat="1" applyFont="1" applyFill="1" applyBorder="1" applyAlignment="1">
      <alignment horizontal="right" vertical="center" wrapText="1"/>
      <protection/>
    </xf>
    <xf numFmtId="164" fontId="16" fillId="0" borderId="40" xfId="45" applyNumberFormat="1" applyFont="1" applyBorder="1" applyAlignment="1">
      <alignment horizontal="right" vertical="center" wrapText="1"/>
    </xf>
    <xf numFmtId="164" fontId="14" fillId="0" borderId="40" xfId="45" applyNumberFormat="1" applyFont="1" applyBorder="1" applyAlignment="1">
      <alignment horizontal="right" vertical="center" wrapText="1"/>
    </xf>
    <xf numFmtId="3" fontId="20" fillId="0" borderId="40" xfId="58" applyNumberFormat="1" applyFont="1" applyBorder="1" applyAlignment="1">
      <alignment vertical="center"/>
      <protection/>
    </xf>
    <xf numFmtId="3" fontId="16" fillId="0" borderId="40" xfId="58" applyNumberFormat="1" applyFont="1" applyBorder="1" applyAlignment="1">
      <alignment vertical="center"/>
      <protection/>
    </xf>
    <xf numFmtId="3" fontId="10" fillId="0" borderId="40" xfId="58" applyNumberFormat="1" applyFont="1" applyBorder="1" applyAlignment="1">
      <alignment vertical="center"/>
      <protection/>
    </xf>
    <xf numFmtId="3" fontId="10" fillId="18" borderId="14" xfId="58" applyNumberFormat="1" applyFont="1" applyFill="1" applyBorder="1">
      <alignment/>
      <protection/>
    </xf>
    <xf numFmtId="3" fontId="10" fillId="18" borderId="27" xfId="58" applyNumberFormat="1" applyFont="1" applyFill="1" applyBorder="1">
      <alignment/>
      <protection/>
    </xf>
    <xf numFmtId="9" fontId="10" fillId="18" borderId="10" xfId="61" applyNumberFormat="1" applyFont="1" applyFill="1" applyBorder="1" applyAlignment="1">
      <alignment wrapText="1"/>
      <protection/>
    </xf>
    <xf numFmtId="0" fontId="12" fillId="0" borderId="53" xfId="62" applyFont="1" applyFill="1" applyBorder="1">
      <alignment/>
      <protection/>
    </xf>
    <xf numFmtId="0" fontId="14" fillId="6" borderId="54" xfId="61" applyFont="1" applyFill="1" applyBorder="1" applyAlignment="1">
      <alignment wrapText="1"/>
      <protection/>
    </xf>
    <xf numFmtId="3" fontId="10" fillId="0" borderId="14" xfId="58" applyNumberFormat="1" applyFont="1" applyFill="1" applyBorder="1">
      <alignment/>
      <protection/>
    </xf>
    <xf numFmtId="3" fontId="10" fillId="0" borderId="27" xfId="58" applyNumberFormat="1" applyFont="1" applyFill="1" applyBorder="1">
      <alignment/>
      <protection/>
    </xf>
    <xf numFmtId="3" fontId="10" fillId="0" borderId="40" xfId="58" applyNumberFormat="1" applyFont="1" applyFill="1" applyBorder="1">
      <alignment/>
      <protection/>
    </xf>
    <xf numFmtId="0" fontId="10" fillId="6" borderId="54" xfId="61" applyFont="1" applyFill="1" applyBorder="1" applyAlignment="1">
      <alignment wrapText="1"/>
      <protection/>
    </xf>
    <xf numFmtId="0" fontId="12" fillId="0" borderId="56" xfId="62" applyFont="1" applyFill="1" applyBorder="1">
      <alignment/>
      <protection/>
    </xf>
    <xf numFmtId="3" fontId="10" fillId="0" borderId="41" xfId="58" applyNumberFormat="1" applyFont="1" applyFill="1" applyBorder="1">
      <alignment/>
      <protection/>
    </xf>
    <xf numFmtId="3" fontId="10" fillId="0" borderId="42" xfId="58" applyNumberFormat="1" applyFont="1" applyFill="1" applyBorder="1">
      <alignment/>
      <protection/>
    </xf>
    <xf numFmtId="3" fontId="10" fillId="0" borderId="43" xfId="58" applyNumberFormat="1" applyFont="1" applyFill="1" applyBorder="1">
      <alignment/>
      <protection/>
    </xf>
    <xf numFmtId="3" fontId="10" fillId="13" borderId="57" xfId="58" applyNumberFormat="1" applyFont="1" applyFill="1" applyBorder="1" applyAlignment="1">
      <alignment vertical="center" wrapText="1"/>
      <protection/>
    </xf>
    <xf numFmtId="3" fontId="10" fillId="13" borderId="58" xfId="58" applyNumberFormat="1" applyFont="1" applyFill="1" applyBorder="1" applyAlignment="1">
      <alignment vertical="center" wrapText="1"/>
      <protection/>
    </xf>
    <xf numFmtId="3" fontId="10" fillId="13" borderId="16" xfId="58" applyNumberFormat="1" applyFont="1" applyFill="1" applyBorder="1" applyAlignment="1">
      <alignment vertical="center" wrapText="1"/>
      <protection/>
    </xf>
    <xf numFmtId="3" fontId="10" fillId="13" borderId="32" xfId="58" applyNumberFormat="1" applyFont="1" applyFill="1" applyBorder="1" applyAlignment="1">
      <alignment vertical="center" wrapText="1"/>
      <protection/>
    </xf>
    <xf numFmtId="3" fontId="10" fillId="13" borderId="47" xfId="58" applyNumberFormat="1" applyFont="1" applyFill="1" applyBorder="1" applyAlignment="1">
      <alignment vertical="center" wrapText="1"/>
      <protection/>
    </xf>
    <xf numFmtId="9" fontId="10" fillId="13" borderId="12" xfId="61" applyNumberFormat="1" applyFont="1" applyFill="1" applyBorder="1" applyAlignment="1">
      <alignment vertical="center" wrapText="1"/>
      <protection/>
    </xf>
    <xf numFmtId="9" fontId="10" fillId="13" borderId="33" xfId="61" applyNumberFormat="1" applyFont="1" applyFill="1" applyBorder="1" applyAlignment="1">
      <alignment vertical="center" wrapText="1"/>
      <protection/>
    </xf>
    <xf numFmtId="9" fontId="10" fillId="13" borderId="47" xfId="61" applyNumberFormat="1" applyFont="1" applyFill="1" applyBorder="1" applyAlignment="1">
      <alignment vertical="center" wrapText="1"/>
      <protection/>
    </xf>
    <xf numFmtId="3" fontId="11" fillId="0" borderId="0" xfId="58" applyNumberFormat="1" applyFont="1" applyAlignment="1">
      <alignment vertical="center" wrapText="1"/>
      <protection/>
    </xf>
    <xf numFmtId="3" fontId="11" fillId="0" borderId="0" xfId="58" applyNumberFormat="1" applyFont="1" applyAlignment="1">
      <alignment horizontal="center"/>
      <protection/>
    </xf>
    <xf numFmtId="0" fontId="10" fillId="18" borderId="59" xfId="61" applyFont="1" applyFill="1" applyBorder="1" applyAlignment="1">
      <alignment wrapText="1"/>
      <protection/>
    </xf>
    <xf numFmtId="3" fontId="10" fillId="18" borderId="37" xfId="58" applyNumberFormat="1" applyFont="1" applyFill="1" applyBorder="1" applyAlignment="1">
      <alignment horizontal="right" vertical="center" wrapText="1"/>
      <protection/>
    </xf>
    <xf numFmtId="3" fontId="10" fillId="18" borderId="38" xfId="58" applyNumberFormat="1" applyFont="1" applyFill="1" applyBorder="1" applyAlignment="1">
      <alignment horizontal="right" vertical="center" wrapText="1"/>
      <protection/>
    </xf>
    <xf numFmtId="3" fontId="10" fillId="18" borderId="39" xfId="58" applyNumberFormat="1" applyFont="1" applyFill="1" applyBorder="1" applyAlignment="1">
      <alignment horizontal="right" vertical="center" wrapText="1"/>
      <protection/>
    </xf>
    <xf numFmtId="9" fontId="10" fillId="18" borderId="37" xfId="45" applyNumberFormat="1" applyFont="1" applyFill="1" applyBorder="1" applyAlignment="1">
      <alignment horizontal="center" vertical="center" wrapText="1"/>
    </xf>
    <xf numFmtId="9" fontId="10" fillId="18" borderId="38" xfId="45" applyNumberFormat="1" applyFont="1" applyFill="1" applyBorder="1" applyAlignment="1">
      <alignment horizontal="center" vertical="center" wrapText="1"/>
    </xf>
    <xf numFmtId="9" fontId="10" fillId="18" borderId="39" xfId="45" applyNumberFormat="1" applyFont="1" applyFill="1" applyBorder="1" applyAlignment="1">
      <alignment horizontal="center" vertical="center" wrapText="1"/>
    </xf>
    <xf numFmtId="0" fontId="16" fillId="0" borderId="55" xfId="58" applyFont="1" applyFill="1" applyBorder="1" applyAlignment="1">
      <alignment horizontal="left" vertical="center"/>
      <protection/>
    </xf>
    <xf numFmtId="3" fontId="16" fillId="0" borderId="40" xfId="58" applyNumberFormat="1" applyFont="1" applyBorder="1" applyAlignment="1">
      <alignment horizontal="right" vertical="center" wrapText="1"/>
      <protection/>
    </xf>
    <xf numFmtId="3" fontId="16" fillId="0" borderId="40" xfId="58" applyNumberFormat="1" applyFont="1" applyBorder="1" applyAlignment="1">
      <alignment horizontal="right"/>
      <protection/>
    </xf>
    <xf numFmtId="9" fontId="16" fillId="0" borderId="14" xfId="45" applyNumberFormat="1" applyFont="1" applyBorder="1" applyAlignment="1">
      <alignment horizontal="center" vertical="center" wrapText="1"/>
    </xf>
    <xf numFmtId="9" fontId="16" fillId="0" borderId="27" xfId="45" applyNumberFormat="1" applyFont="1" applyBorder="1" applyAlignment="1">
      <alignment horizontal="center" vertical="center" wrapText="1"/>
    </xf>
    <xf numFmtId="9" fontId="16" fillId="0" borderId="40" xfId="45" applyNumberFormat="1" applyFont="1" applyBorder="1" applyAlignment="1">
      <alignment horizontal="center" vertical="center" wrapText="1"/>
    </xf>
    <xf numFmtId="3" fontId="14" fillId="0" borderId="14" xfId="58" applyNumberFormat="1" applyFont="1" applyBorder="1" applyAlignment="1">
      <alignment horizontal="right"/>
      <protection/>
    </xf>
    <xf numFmtId="3" fontId="14" fillId="0" borderId="27" xfId="58" applyNumberFormat="1" applyFont="1" applyBorder="1" applyAlignment="1">
      <alignment horizontal="right"/>
      <protection/>
    </xf>
    <xf numFmtId="9" fontId="14" fillId="0" borderId="14" xfId="45" applyNumberFormat="1" applyFont="1" applyBorder="1" applyAlignment="1">
      <alignment horizontal="center" vertical="center" wrapText="1"/>
    </xf>
    <xf numFmtId="9" fontId="14" fillId="0" borderId="27" xfId="45" applyNumberFormat="1" applyFont="1" applyBorder="1" applyAlignment="1">
      <alignment horizontal="center" vertical="center" wrapText="1"/>
    </xf>
    <xf numFmtId="9" fontId="14" fillId="0" borderId="40" xfId="45" applyNumberFormat="1" applyFont="1" applyBorder="1" applyAlignment="1">
      <alignment horizontal="center" vertical="center" wrapText="1"/>
    </xf>
    <xf numFmtId="0" fontId="14" fillId="6" borderId="55" xfId="61" applyFont="1" applyFill="1" applyBorder="1">
      <alignment/>
      <protection/>
    </xf>
    <xf numFmtId="3" fontId="14" fillId="0" borderId="27" xfId="58" applyNumberFormat="1" applyFont="1" applyBorder="1" applyAlignment="1">
      <alignment horizontal="center"/>
      <protection/>
    </xf>
    <xf numFmtId="3" fontId="14" fillId="0" borderId="27" xfId="58" applyNumberFormat="1" applyFont="1" applyBorder="1" applyAlignment="1">
      <alignment horizontal="right" vertical="center" wrapText="1"/>
      <protection/>
    </xf>
    <xf numFmtId="3" fontId="14" fillId="0" borderId="40" xfId="58" applyNumberFormat="1" applyFont="1" applyBorder="1" applyAlignment="1">
      <alignment horizontal="right" vertical="center" wrapText="1"/>
      <protection/>
    </xf>
    <xf numFmtId="3" fontId="14" fillId="0" borderId="40" xfId="58" applyNumberFormat="1" applyFont="1" applyBorder="1" applyAlignment="1">
      <alignment horizontal="right" vertical="center" wrapText="1"/>
      <protection/>
    </xf>
    <xf numFmtId="0" fontId="14" fillId="6" borderId="60" xfId="61" applyFont="1" applyFill="1" applyBorder="1" applyAlignment="1">
      <alignment wrapText="1"/>
      <protection/>
    </xf>
    <xf numFmtId="3" fontId="16" fillId="0" borderId="14" xfId="58" applyNumberFormat="1" applyFont="1" applyBorder="1" applyAlignment="1">
      <alignment horizontal="right"/>
      <protection/>
    </xf>
    <xf numFmtId="3" fontId="16" fillId="0" borderId="27" xfId="58" applyNumberFormat="1" applyFont="1" applyBorder="1" applyAlignment="1">
      <alignment horizontal="right"/>
      <protection/>
    </xf>
    <xf numFmtId="0" fontId="16" fillId="0" borderId="55" xfId="61" applyFont="1" applyFill="1" applyBorder="1">
      <alignment/>
      <protection/>
    </xf>
    <xf numFmtId="0" fontId="14" fillId="6" borderId="55" xfId="61" applyFont="1" applyFill="1" applyBorder="1" applyAlignment="1">
      <alignment wrapText="1"/>
      <protection/>
    </xf>
    <xf numFmtId="0" fontId="10" fillId="18" borderId="55" xfId="61" applyFont="1" applyFill="1" applyBorder="1" applyAlignment="1">
      <alignment wrapText="1"/>
      <protection/>
    </xf>
    <xf numFmtId="9" fontId="10" fillId="18" borderId="14" xfId="45" applyNumberFormat="1" applyFont="1" applyFill="1" applyBorder="1" applyAlignment="1">
      <alignment horizontal="center" vertical="center" wrapText="1"/>
    </xf>
    <xf numFmtId="9" fontId="10" fillId="18" borderId="27" xfId="45" applyNumberFormat="1" applyFont="1" applyFill="1" applyBorder="1" applyAlignment="1">
      <alignment horizontal="center" vertical="center" wrapText="1"/>
    </xf>
    <xf numFmtId="9" fontId="10" fillId="18" borderId="40" xfId="45" applyNumberFormat="1" applyFont="1" applyFill="1" applyBorder="1" applyAlignment="1">
      <alignment horizontal="center" vertical="center" wrapText="1"/>
    </xf>
    <xf numFmtId="0" fontId="16" fillId="0" borderId="55" xfId="61" applyFont="1" applyFill="1" applyBorder="1" applyAlignment="1">
      <alignment vertical="center" wrapText="1"/>
      <protection/>
    </xf>
    <xf numFmtId="0" fontId="14" fillId="0" borderId="55" xfId="61" applyFont="1" applyFill="1" applyBorder="1">
      <alignment/>
      <protection/>
    </xf>
    <xf numFmtId="0" fontId="12" fillId="18" borderId="56" xfId="62" applyFont="1" applyFill="1" applyBorder="1">
      <alignment/>
      <protection/>
    </xf>
    <xf numFmtId="0" fontId="10" fillId="18" borderId="61" xfId="61" applyFont="1" applyFill="1" applyBorder="1" applyAlignment="1">
      <alignment wrapText="1"/>
      <protection/>
    </xf>
    <xf numFmtId="3" fontId="10" fillId="18" borderId="41" xfId="58" applyNumberFormat="1" applyFont="1" applyFill="1" applyBorder="1" applyAlignment="1">
      <alignment horizontal="right" vertical="center" wrapText="1"/>
      <protection/>
    </xf>
    <xf numFmtId="3" fontId="10" fillId="18" borderId="42" xfId="58" applyNumberFormat="1" applyFont="1" applyFill="1" applyBorder="1" applyAlignment="1">
      <alignment horizontal="right" vertical="center" wrapText="1"/>
      <protection/>
    </xf>
    <xf numFmtId="3" fontId="10" fillId="18" borderId="43" xfId="58" applyNumberFormat="1" applyFont="1" applyFill="1" applyBorder="1" applyAlignment="1">
      <alignment horizontal="right" vertical="center" wrapText="1"/>
      <protection/>
    </xf>
    <xf numFmtId="9" fontId="10" fillId="18" borderId="15" xfId="45" applyNumberFormat="1" applyFont="1" applyFill="1" applyBorder="1" applyAlignment="1">
      <alignment horizontal="center" vertical="center" wrapText="1"/>
    </xf>
    <xf numFmtId="9" fontId="10" fillId="18" borderId="30" xfId="45" applyNumberFormat="1" applyFont="1" applyFill="1" applyBorder="1" applyAlignment="1">
      <alignment horizontal="center" vertical="center" wrapText="1"/>
    </xf>
    <xf numFmtId="9" fontId="10" fillId="18" borderId="62" xfId="45" applyNumberFormat="1" applyFont="1" applyFill="1" applyBorder="1" applyAlignment="1">
      <alignment horizontal="center" vertical="center" wrapText="1"/>
    </xf>
    <xf numFmtId="9" fontId="10" fillId="13" borderId="16" xfId="45" applyNumberFormat="1" applyFont="1" applyFill="1" applyBorder="1" applyAlignment="1">
      <alignment horizontal="center" vertical="center" wrapText="1"/>
    </xf>
    <xf numFmtId="9" fontId="10" fillId="13" borderId="32" xfId="45" applyNumberFormat="1" applyFont="1" applyFill="1" applyBorder="1" applyAlignment="1">
      <alignment horizontal="center" vertical="center" wrapText="1"/>
    </xf>
    <xf numFmtId="9" fontId="10" fillId="13" borderId="47" xfId="45" applyNumberFormat="1" applyFont="1" applyFill="1" applyBorder="1" applyAlignment="1">
      <alignment horizontal="center" vertical="center" wrapText="1"/>
    </xf>
    <xf numFmtId="3" fontId="11" fillId="0" borderId="0" xfId="58" applyNumberFormat="1" applyFont="1" applyAlignment="1">
      <alignment horizontal="left"/>
      <protection/>
    </xf>
    <xf numFmtId="3" fontId="21" fillId="0" borderId="63" xfId="63" applyNumberFormat="1" applyFont="1" applyBorder="1" applyAlignment="1">
      <alignment horizontal="center" vertical="center" wrapText="1"/>
      <protection/>
    </xf>
    <xf numFmtId="0" fontId="21" fillId="0" borderId="63" xfId="63" applyFont="1" applyBorder="1" applyAlignment="1">
      <alignment horizontal="center" vertical="center" wrapText="1"/>
      <protection/>
    </xf>
    <xf numFmtId="0" fontId="21" fillId="0" borderId="0" xfId="63" applyFont="1">
      <alignment/>
      <protection/>
    </xf>
    <xf numFmtId="0" fontId="23" fillId="0" borderId="63" xfId="63" applyFont="1" applyBorder="1" applyAlignment="1">
      <alignment horizontal="center" vertical="center"/>
      <protection/>
    </xf>
    <xf numFmtId="0" fontId="23" fillId="0" borderId="63" xfId="63" applyFont="1" applyFill="1" applyBorder="1" applyAlignment="1">
      <alignment horizontal="left" wrapText="1" shrinkToFit="1"/>
      <protection/>
    </xf>
    <xf numFmtId="3" fontId="23" fillId="0" borderId="63" xfId="63" applyNumberFormat="1" applyFont="1" applyBorder="1" applyAlignment="1">
      <alignment horizontal="right" vertical="center" wrapText="1"/>
      <protection/>
    </xf>
    <xf numFmtId="3" fontId="23" fillId="0" borderId="63" xfId="63" applyNumberFormat="1" applyFont="1" applyBorder="1" applyAlignment="1">
      <alignment vertical="center"/>
      <protection/>
    </xf>
    <xf numFmtId="0" fontId="20" fillId="0" borderId="0" xfId="63" applyFont="1">
      <alignment/>
      <protection/>
    </xf>
    <xf numFmtId="0" fontId="24" fillId="0" borderId="63" xfId="63" applyFont="1" applyBorder="1" applyAlignment="1">
      <alignment horizontal="left"/>
      <protection/>
    </xf>
    <xf numFmtId="49" fontId="24" fillId="0" borderId="63" xfId="63" applyNumberFormat="1" applyFont="1" applyBorder="1" applyAlignment="1">
      <alignment horizontal="left"/>
      <protection/>
    </xf>
    <xf numFmtId="3" fontId="24" fillId="0" borderId="63" xfId="63" applyNumberFormat="1" applyFont="1" applyBorder="1" applyAlignment="1">
      <alignment horizontal="right" vertical="center" wrapText="1"/>
      <protection/>
    </xf>
    <xf numFmtId="3" fontId="24" fillId="0" borderId="63" xfId="63" applyNumberFormat="1" applyFont="1" applyBorder="1" applyAlignment="1">
      <alignment vertical="center"/>
      <protection/>
    </xf>
    <xf numFmtId="3" fontId="24" fillId="0" borderId="63" xfId="63" applyNumberFormat="1" applyFont="1" applyBorder="1">
      <alignment/>
      <protection/>
    </xf>
    <xf numFmtId="0" fontId="14" fillId="0" borderId="0" xfId="63" applyFont="1">
      <alignment/>
      <protection/>
    </xf>
    <xf numFmtId="0" fontId="25" fillId="0" borderId="63" xfId="63" applyFont="1" applyBorder="1" applyAlignment="1">
      <alignment horizontal="left"/>
      <protection/>
    </xf>
    <xf numFmtId="49" fontId="25" fillId="0" borderId="63" xfId="63" applyNumberFormat="1" applyFont="1" applyBorder="1" applyAlignment="1">
      <alignment horizontal="left"/>
      <protection/>
    </xf>
    <xf numFmtId="3" fontId="25" fillId="0" borderId="63" xfId="63" applyNumberFormat="1" applyFont="1" applyBorder="1">
      <alignment/>
      <protection/>
    </xf>
    <xf numFmtId="0" fontId="10" fillId="0" borderId="0" xfId="63" applyFont="1">
      <alignment/>
      <protection/>
    </xf>
    <xf numFmtId="0" fontId="24" fillId="0" borderId="63" xfId="63" applyFont="1" applyFill="1" applyBorder="1" applyAlignment="1">
      <alignment horizontal="left"/>
      <protection/>
    </xf>
    <xf numFmtId="3" fontId="24" fillId="0" borderId="63" xfId="63" applyNumberFormat="1" applyFont="1" applyFill="1" applyBorder="1">
      <alignment/>
      <protection/>
    </xf>
    <xf numFmtId="0" fontId="25" fillId="0" borderId="63" xfId="63" applyFont="1" applyFill="1" applyBorder="1" applyAlignment="1">
      <alignment horizontal="left"/>
      <protection/>
    </xf>
    <xf numFmtId="3" fontId="25" fillId="0" borderId="63" xfId="63" applyNumberFormat="1" applyFont="1" applyFill="1" applyBorder="1">
      <alignment/>
      <protection/>
    </xf>
    <xf numFmtId="49" fontId="24" fillId="0" borderId="63" xfId="63" applyNumberFormat="1" applyFont="1" applyBorder="1" applyAlignment="1">
      <alignment horizontal="left" wrapText="1"/>
      <protection/>
    </xf>
    <xf numFmtId="0" fontId="25" fillId="0" borderId="63" xfId="63" applyFont="1" applyBorder="1" applyAlignment="1">
      <alignment horizontal="left" wrapText="1"/>
      <protection/>
    </xf>
    <xf numFmtId="0" fontId="26" fillId="0" borderId="63" xfId="63" applyFont="1" applyBorder="1" applyAlignment="1">
      <alignment horizontal="left"/>
      <protection/>
    </xf>
    <xf numFmtId="49" fontId="26" fillId="0" borderId="63" xfId="63" applyNumberFormat="1" applyFont="1" applyBorder="1" applyAlignment="1">
      <alignment horizontal="left"/>
      <protection/>
    </xf>
    <xf numFmtId="3" fontId="26" fillId="0" borderId="63" xfId="63" applyNumberFormat="1" applyFont="1" applyFill="1" applyBorder="1">
      <alignment/>
      <protection/>
    </xf>
    <xf numFmtId="0" fontId="16" fillId="0" borderId="0" xfId="63" applyFont="1">
      <alignment/>
      <protection/>
    </xf>
    <xf numFmtId="3" fontId="24" fillId="0" borderId="63" xfId="63" applyNumberFormat="1" applyFont="1" applyFill="1" applyBorder="1" applyAlignment="1">
      <alignment wrapText="1"/>
      <protection/>
    </xf>
    <xf numFmtId="0" fontId="10" fillId="0" borderId="0" xfId="63" applyFont="1" applyAlignment="1">
      <alignment wrapText="1"/>
      <protection/>
    </xf>
    <xf numFmtId="3" fontId="25" fillId="0" borderId="63" xfId="63" applyNumberFormat="1" applyFont="1" applyFill="1" applyBorder="1" applyAlignment="1">
      <alignment wrapText="1"/>
      <protection/>
    </xf>
    <xf numFmtId="0" fontId="14" fillId="0" borderId="0" xfId="63" applyFont="1" applyAlignment="1">
      <alignment wrapText="1"/>
      <protection/>
    </xf>
    <xf numFmtId="0" fontId="24" fillId="0" borderId="63" xfId="63" applyFont="1" applyFill="1" applyBorder="1" applyAlignment="1">
      <alignment horizontal="left" wrapText="1" shrinkToFit="1"/>
      <protection/>
    </xf>
    <xf numFmtId="0" fontId="25" fillId="0" borderId="63" xfId="63" applyFont="1" applyFill="1" applyBorder="1" applyAlignment="1">
      <alignment horizontal="left" wrapText="1" shrinkToFit="1"/>
      <protection/>
    </xf>
    <xf numFmtId="0" fontId="23" fillId="0" borderId="63" xfId="63" applyFont="1" applyBorder="1" applyAlignment="1">
      <alignment horizontal="left"/>
      <protection/>
    </xf>
    <xf numFmtId="49" fontId="23" fillId="0" borderId="63" xfId="63" applyNumberFormat="1" applyFont="1" applyBorder="1" applyAlignment="1">
      <alignment horizontal="left"/>
      <protection/>
    </xf>
    <xf numFmtId="3" fontId="23" fillId="0" borderId="63" xfId="63" applyNumberFormat="1" applyFont="1" applyFill="1" applyBorder="1">
      <alignment/>
      <protection/>
    </xf>
    <xf numFmtId="3" fontId="23" fillId="0" borderId="63" xfId="63" applyNumberFormat="1" applyFont="1" applyBorder="1">
      <alignment/>
      <protection/>
    </xf>
    <xf numFmtId="0" fontId="25" fillId="0" borderId="64" xfId="63" applyFont="1" applyBorder="1" applyAlignment="1">
      <alignment horizontal="left"/>
      <protection/>
    </xf>
    <xf numFmtId="49" fontId="25" fillId="0" borderId="64" xfId="63" applyNumberFormat="1" applyFont="1" applyBorder="1" applyAlignment="1">
      <alignment horizontal="left"/>
      <protection/>
    </xf>
    <xf numFmtId="0" fontId="25" fillId="0" borderId="64" xfId="63" applyFont="1" applyFill="1" applyBorder="1" applyAlignment="1">
      <alignment horizontal="left" wrapText="1" shrinkToFit="1"/>
      <protection/>
    </xf>
    <xf numFmtId="3" fontId="25" fillId="0" borderId="64" xfId="63" applyNumberFormat="1" applyFont="1" applyBorder="1">
      <alignment/>
      <protection/>
    </xf>
    <xf numFmtId="0" fontId="23" fillId="0" borderId="63" xfId="63" applyFont="1" applyBorder="1" applyAlignment="1">
      <alignment horizontal="left" wrapText="1"/>
      <protection/>
    </xf>
    <xf numFmtId="0" fontId="24" fillId="0" borderId="63" xfId="63" applyFont="1" applyBorder="1" applyAlignment="1">
      <alignment horizontal="left" wrapText="1"/>
      <protection/>
    </xf>
    <xf numFmtId="0" fontId="24" fillId="0" borderId="0" xfId="63" applyFont="1" applyBorder="1">
      <alignment/>
      <protection/>
    </xf>
    <xf numFmtId="49" fontId="24" fillId="0" borderId="0" xfId="63" applyNumberFormat="1" applyFont="1" applyBorder="1">
      <alignment/>
      <protection/>
    </xf>
    <xf numFmtId="0" fontId="24" fillId="0" borderId="0" xfId="63" applyFont="1" applyBorder="1" applyAlignment="1">
      <alignment wrapText="1"/>
      <protection/>
    </xf>
    <xf numFmtId="3" fontId="25" fillId="0" borderId="0" xfId="63" applyNumberFormat="1" applyFont="1" applyBorder="1">
      <alignment/>
      <protection/>
    </xf>
    <xf numFmtId="0" fontId="25" fillId="0" borderId="0" xfId="63" applyFont="1">
      <alignment/>
      <protection/>
    </xf>
    <xf numFmtId="0" fontId="24" fillId="0" borderId="63" xfId="63" applyFont="1" applyBorder="1">
      <alignment/>
      <protection/>
    </xf>
    <xf numFmtId="49" fontId="24" fillId="0" borderId="63" xfId="63" applyNumberFormat="1" applyFont="1" applyBorder="1">
      <alignment/>
      <protection/>
    </xf>
    <xf numFmtId="0" fontId="24" fillId="0" borderId="63" xfId="63" applyFont="1" applyBorder="1" applyAlignment="1">
      <alignment wrapText="1"/>
      <protection/>
    </xf>
    <xf numFmtId="0" fontId="25" fillId="0" borderId="63" xfId="63" applyFont="1" applyBorder="1" applyAlignment="1">
      <alignment wrapText="1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 applyBorder="1">
      <alignment/>
      <protection/>
    </xf>
    <xf numFmtId="0" fontId="21" fillId="0" borderId="0" xfId="63" applyFont="1" applyBorder="1" applyAlignment="1">
      <alignment wrapText="1"/>
      <protection/>
    </xf>
    <xf numFmtId="3" fontId="11" fillId="0" borderId="0" xfId="63" applyNumberFormat="1" applyFont="1" applyBorder="1">
      <alignment/>
      <protection/>
    </xf>
    <xf numFmtId="0" fontId="11" fillId="0" borderId="0" xfId="63" applyFont="1">
      <alignment/>
      <protection/>
    </xf>
    <xf numFmtId="0" fontId="27" fillId="0" borderId="0" xfId="63" applyFont="1">
      <alignment/>
      <protection/>
    </xf>
    <xf numFmtId="0" fontId="21" fillId="0" borderId="63" xfId="63" applyFont="1" applyBorder="1" applyAlignment="1">
      <alignment horizontal="center" vertical="center"/>
      <protection/>
    </xf>
    <xf numFmtId="0" fontId="23" fillId="0" borderId="63" xfId="63" applyFont="1" applyBorder="1" applyAlignment="1">
      <alignment horizontal="left" vertical="center"/>
      <protection/>
    </xf>
    <xf numFmtId="3" fontId="23" fillId="0" borderId="63" xfId="63" applyNumberFormat="1" applyFont="1" applyBorder="1" applyAlignment="1">
      <alignment horizontal="right" vertical="center"/>
      <protection/>
    </xf>
    <xf numFmtId="0" fontId="23" fillId="0" borderId="0" xfId="63" applyFont="1">
      <alignment/>
      <protection/>
    </xf>
    <xf numFmtId="0" fontId="25" fillId="0" borderId="63" xfId="63" applyFont="1" applyBorder="1">
      <alignment/>
      <protection/>
    </xf>
    <xf numFmtId="49" fontId="25" fillId="0" borderId="63" xfId="63" applyNumberFormat="1" applyFont="1" applyBorder="1">
      <alignment/>
      <protection/>
    </xf>
    <xf numFmtId="3" fontId="25" fillId="0" borderId="63" xfId="63" applyNumberFormat="1" applyFont="1" applyBorder="1" applyAlignment="1">
      <alignment horizontal="right" vertical="center" wrapText="1"/>
      <protection/>
    </xf>
    <xf numFmtId="3" fontId="25" fillId="0" borderId="63" xfId="63" applyNumberFormat="1" applyFont="1" applyBorder="1" applyAlignment="1">
      <alignment horizontal="right" vertical="center"/>
      <protection/>
    </xf>
    <xf numFmtId="0" fontId="25" fillId="0" borderId="63" xfId="63" applyFont="1" applyBorder="1" applyAlignment="1">
      <alignment horizontal="center" vertical="center"/>
      <protection/>
    </xf>
    <xf numFmtId="0" fontId="25" fillId="0" borderId="63" xfId="63" applyFont="1" applyBorder="1" applyAlignment="1">
      <alignment horizontal="left" vertical="center"/>
      <protection/>
    </xf>
    <xf numFmtId="3" fontId="25" fillId="0" borderId="63" xfId="63" applyNumberFormat="1" applyFont="1" applyBorder="1" applyAlignment="1">
      <alignment horizontal="right" vertical="center"/>
      <protection/>
    </xf>
    <xf numFmtId="0" fontId="23" fillId="0" borderId="63" xfId="63" applyFont="1" applyBorder="1">
      <alignment/>
      <protection/>
    </xf>
    <xf numFmtId="49" fontId="23" fillId="0" borderId="63" xfId="63" applyNumberFormat="1" applyFont="1" applyBorder="1">
      <alignment/>
      <protection/>
    </xf>
    <xf numFmtId="3" fontId="26" fillId="0" borderId="63" xfId="63" applyNumberFormat="1" applyFont="1" applyBorder="1" applyAlignment="1">
      <alignment horizontal="right" vertical="center"/>
      <protection/>
    </xf>
    <xf numFmtId="0" fontId="26" fillId="0" borderId="0" xfId="63" applyFont="1">
      <alignment/>
      <protection/>
    </xf>
    <xf numFmtId="3" fontId="24" fillId="0" borderId="63" xfId="63" applyNumberFormat="1" applyFont="1" applyBorder="1" applyAlignment="1">
      <alignment horizontal="right" vertical="center"/>
      <protection/>
    </xf>
    <xf numFmtId="3" fontId="24" fillId="0" borderId="63" xfId="63" applyNumberFormat="1" applyFont="1" applyBorder="1" applyAlignment="1">
      <alignment horizontal="right" vertical="center"/>
      <protection/>
    </xf>
    <xf numFmtId="0" fontId="24" fillId="0" borderId="0" xfId="63" applyFont="1">
      <alignment/>
      <protection/>
    </xf>
    <xf numFmtId="3" fontId="23" fillId="0" borderId="63" xfId="63" applyNumberFormat="1" applyFont="1" applyBorder="1" applyAlignment="1">
      <alignment vertical="center"/>
      <protection/>
    </xf>
    <xf numFmtId="3" fontId="25" fillId="0" borderId="63" xfId="63" applyNumberFormat="1" applyFont="1" applyBorder="1" applyAlignment="1">
      <alignment vertical="center"/>
      <protection/>
    </xf>
    <xf numFmtId="3" fontId="26" fillId="0" borderId="63" xfId="63" applyNumberFormat="1" applyFont="1" applyBorder="1" applyAlignment="1">
      <alignment vertical="center"/>
      <protection/>
    </xf>
    <xf numFmtId="3" fontId="25" fillId="0" borderId="63" xfId="63" applyNumberFormat="1" applyFont="1" applyBorder="1" applyAlignment="1">
      <alignment horizontal="right" vertical="center" wrapText="1"/>
      <protection/>
    </xf>
    <xf numFmtId="3" fontId="25" fillId="0" borderId="63" xfId="63" applyNumberFormat="1" applyFont="1" applyBorder="1" applyAlignment="1">
      <alignment vertical="center"/>
      <protection/>
    </xf>
    <xf numFmtId="3" fontId="25" fillId="0" borderId="64" xfId="63" applyNumberFormat="1" applyFont="1" applyBorder="1" applyAlignment="1">
      <alignment horizontal="right"/>
      <protection/>
    </xf>
    <xf numFmtId="3" fontId="25" fillId="0" borderId="63" xfId="63" applyNumberFormat="1" applyFont="1" applyBorder="1" applyAlignment="1">
      <alignment horizontal="right"/>
      <protection/>
    </xf>
    <xf numFmtId="164" fontId="10" fillId="0" borderId="12" xfId="45" applyNumberFormat="1" applyFont="1" applyBorder="1" applyAlignment="1">
      <alignment horizontal="center" vertical="center" wrapText="1"/>
    </xf>
    <xf numFmtId="164" fontId="10" fillId="0" borderId="58" xfId="45" applyNumberFormat="1" applyFont="1" applyBorder="1" applyAlignment="1">
      <alignment horizontal="center" vertical="center" wrapText="1"/>
    </xf>
    <xf numFmtId="164" fontId="10" fillId="0" borderId="35" xfId="45" applyNumberFormat="1" applyFont="1" applyBorder="1" applyAlignment="1">
      <alignment horizontal="center" vertical="center" wrapText="1"/>
    </xf>
    <xf numFmtId="0" fontId="10" fillId="0" borderId="65" xfId="58" applyFont="1" applyBorder="1" applyAlignment="1">
      <alignment horizontal="center" vertical="center"/>
      <protection/>
    </xf>
    <xf numFmtId="0" fontId="10" fillId="0" borderId="66" xfId="58" applyFont="1" applyBorder="1" applyAlignment="1">
      <alignment horizontal="center" vertical="center"/>
      <protection/>
    </xf>
    <xf numFmtId="0" fontId="10" fillId="0" borderId="67" xfId="58" applyFont="1" applyBorder="1" applyAlignment="1">
      <alignment horizontal="center" vertical="center"/>
      <protection/>
    </xf>
    <xf numFmtId="0" fontId="10" fillId="0" borderId="68" xfId="58" applyFont="1" applyBorder="1" applyAlignment="1">
      <alignment horizontal="center" vertical="center"/>
      <protection/>
    </xf>
    <xf numFmtId="0" fontId="21" fillId="0" borderId="69" xfId="63" applyFont="1" applyBorder="1" applyAlignment="1">
      <alignment horizontal="center" vertical="center"/>
      <protection/>
    </xf>
    <xf numFmtId="0" fontId="22" fillId="0" borderId="70" xfId="60" applyFont="1" applyBorder="1" applyAlignment="1">
      <alignment horizontal="center" vertical="center"/>
      <protection/>
    </xf>
    <xf numFmtId="0" fontId="22" fillId="0" borderId="71" xfId="60" applyFont="1" applyBorder="1" applyAlignment="1">
      <alignment horizontal="center" vertical="center"/>
      <protection/>
    </xf>
    <xf numFmtId="0" fontId="11" fillId="0" borderId="0" xfId="63" applyFont="1" applyAlignment="1">
      <alignment horizontal="center"/>
      <protection/>
    </xf>
    <xf numFmtId="49" fontId="25" fillId="0" borderId="69" xfId="63" applyNumberFormat="1" applyFont="1" applyBorder="1" applyAlignment="1">
      <alignment/>
      <protection/>
    </xf>
    <xf numFmtId="49" fontId="30" fillId="0" borderId="70" xfId="60" applyNumberFormat="1" applyFont="1" applyBorder="1" applyAlignment="1">
      <alignment/>
      <protection/>
    </xf>
    <xf numFmtId="49" fontId="30" fillId="0" borderId="71" xfId="60" applyNumberFormat="1" applyFont="1" applyBorder="1" applyAlignment="1">
      <alignment/>
      <protection/>
    </xf>
    <xf numFmtId="49" fontId="25" fillId="0" borderId="69" xfId="63" applyNumberFormat="1" applyFont="1" applyBorder="1" applyAlignment="1">
      <alignment horizontal="left" vertical="center"/>
      <protection/>
    </xf>
    <xf numFmtId="0" fontId="30" fillId="0" borderId="70" xfId="60" applyFont="1" applyBorder="1" applyAlignment="1">
      <alignment horizontal="left" vertical="center"/>
      <protection/>
    </xf>
    <xf numFmtId="0" fontId="30" fillId="0" borderId="71" xfId="60" applyFont="1" applyBorder="1" applyAlignment="1">
      <alignment horizontal="left" vertical="center"/>
      <protection/>
    </xf>
    <xf numFmtId="49" fontId="23" fillId="0" borderId="69" xfId="63" applyNumberFormat="1" applyFont="1" applyBorder="1" applyAlignment="1">
      <alignment horizontal="left" vertical="center"/>
      <protection/>
    </xf>
    <xf numFmtId="0" fontId="29" fillId="0" borderId="70" xfId="60" applyFont="1" applyBorder="1" applyAlignment="1">
      <alignment horizontal="left" vertical="center"/>
      <protection/>
    </xf>
    <xf numFmtId="0" fontId="29" fillId="0" borderId="71" xfId="60" applyFont="1" applyBorder="1" applyAlignment="1">
      <alignment horizontal="left" vertical="center"/>
      <protection/>
    </xf>
    <xf numFmtId="49" fontId="24" fillId="0" borderId="69" xfId="63" applyNumberFormat="1" applyFont="1" applyBorder="1" applyAlignment="1">
      <alignment horizontal="left" vertical="center"/>
      <protection/>
    </xf>
    <xf numFmtId="0" fontId="28" fillId="0" borderId="70" xfId="60" applyFont="1" applyBorder="1" applyAlignment="1">
      <alignment horizontal="left" vertical="center"/>
      <protection/>
    </xf>
    <xf numFmtId="49" fontId="28" fillId="0" borderId="70" xfId="60" applyNumberFormat="1" applyFont="1" applyBorder="1" applyAlignment="1">
      <alignment horizontal="left" vertical="center"/>
      <protection/>
    </xf>
    <xf numFmtId="49" fontId="28" fillId="0" borderId="71" xfId="60" applyNumberFormat="1" applyFont="1" applyBorder="1" applyAlignment="1">
      <alignment horizontal="left" vertical="center"/>
      <protection/>
    </xf>
    <xf numFmtId="49" fontId="29" fillId="0" borderId="70" xfId="60" applyNumberFormat="1" applyFont="1" applyBorder="1" applyAlignment="1">
      <alignment horizontal="left" vertical="center"/>
      <protection/>
    </xf>
    <xf numFmtId="49" fontId="29" fillId="0" borderId="71" xfId="60" applyNumberFormat="1" applyFont="1" applyBorder="1" applyAlignment="1">
      <alignment horizontal="left" vertical="center"/>
      <protection/>
    </xf>
    <xf numFmtId="49" fontId="30" fillId="0" borderId="70" xfId="60" applyNumberFormat="1" applyFont="1" applyBorder="1" applyAlignment="1">
      <alignment horizontal="left" vertical="center"/>
      <protection/>
    </xf>
    <xf numFmtId="49" fontId="30" fillId="0" borderId="71" xfId="60" applyNumberFormat="1" applyFont="1" applyBorder="1" applyAlignment="1">
      <alignment horizontal="left" vertical="center"/>
      <protection/>
    </xf>
    <xf numFmtId="0" fontId="21" fillId="0" borderId="63" xfId="63" applyFont="1" applyBorder="1" applyAlignment="1">
      <alignment horizontal="center" vertical="center"/>
      <protection/>
    </xf>
    <xf numFmtId="49" fontId="25" fillId="0" borderId="70" xfId="63" applyNumberFormat="1" applyFont="1" applyBorder="1" applyAlignment="1">
      <alignment horizontal="left" vertical="center"/>
      <protection/>
    </xf>
    <xf numFmtId="49" fontId="25" fillId="0" borderId="71" xfId="63" applyNumberFormat="1" applyFont="1" applyBorder="1" applyAlignment="1">
      <alignment horizontal="left" vertical="center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Comma 2" xfId="45"/>
    <cellStyle name="Ellenőrzőcella" xfId="46"/>
    <cellStyle name="Comma" xfId="47"/>
    <cellStyle name="Comma [0]" xfId="48"/>
    <cellStyle name="Ezres 2" xfId="49"/>
    <cellStyle name="Ezres 3" xfId="50"/>
    <cellStyle name="Figyelmeztetés" xfId="51"/>
    <cellStyle name="Hiperhivatkozás_Létszámtábla 2014. Nórinak" xfId="52"/>
    <cellStyle name="Hivatkozott cella" xfId="53"/>
    <cellStyle name="Jegyzet" xfId="54"/>
    <cellStyle name="Jó" xfId="55"/>
    <cellStyle name="Kimenet" xfId="56"/>
    <cellStyle name="Magyarázó szöveg" xfId="57"/>
    <cellStyle name="Normal 2" xfId="58"/>
    <cellStyle name="Normál 2" xfId="59"/>
    <cellStyle name="Normál 3" xfId="60"/>
    <cellStyle name="Normál_2009kv.osztályok3" xfId="61"/>
    <cellStyle name="Normál_Kvetési tervezetek -2000. (üres)" xfId="62"/>
    <cellStyle name="Normál_vagyon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8.140625" style="2" customWidth="1"/>
    <col min="2" max="2" width="79.28125" style="2" customWidth="1"/>
    <col min="3" max="7" width="14.7109375" style="2" customWidth="1"/>
    <col min="8" max="16384" width="9.140625" style="2" customWidth="1"/>
  </cols>
  <sheetData>
    <row r="1" spans="1:7" s="1" customFormat="1" ht="36" customHeight="1">
      <c r="A1" s="13"/>
      <c r="B1" s="14" t="s">
        <v>0</v>
      </c>
      <c r="C1" s="15" t="s">
        <v>1</v>
      </c>
      <c r="D1" s="15" t="s">
        <v>2</v>
      </c>
      <c r="E1" s="16" t="s">
        <v>3</v>
      </c>
      <c r="F1" s="17" t="s">
        <v>315</v>
      </c>
      <c r="G1" s="18" t="s">
        <v>316</v>
      </c>
    </row>
    <row r="2" spans="1:7" ht="12.75">
      <c r="A2" s="7" t="s">
        <v>4</v>
      </c>
      <c r="B2" s="12" t="s">
        <v>5</v>
      </c>
      <c r="C2" s="19"/>
      <c r="D2" s="19"/>
      <c r="E2" s="20"/>
      <c r="F2" s="21"/>
      <c r="G2" s="22"/>
    </row>
    <row r="3" spans="1:7" ht="12.75">
      <c r="A3" s="4" t="s">
        <v>6</v>
      </c>
      <c r="B3" s="9" t="s">
        <v>7</v>
      </c>
      <c r="C3" s="23">
        <v>15909</v>
      </c>
      <c r="D3" s="23">
        <v>0</v>
      </c>
      <c r="E3" s="24">
        <v>35955</v>
      </c>
      <c r="F3" s="25">
        <f>E3-C3</f>
        <v>20046</v>
      </c>
      <c r="G3" s="26">
        <f>E3/C3-100%</f>
        <v>1.2600414859513482</v>
      </c>
    </row>
    <row r="4" spans="1:7" ht="12.75">
      <c r="A4" s="4" t="s">
        <v>8</v>
      </c>
      <c r="B4" s="9" t="s">
        <v>9</v>
      </c>
      <c r="C4" s="23">
        <v>184</v>
      </c>
      <c r="D4" s="23">
        <v>0</v>
      </c>
      <c r="E4" s="24">
        <v>232</v>
      </c>
      <c r="F4" s="25">
        <f aca="true" t="shared" si="0" ref="F4:F67">E4-C4</f>
        <v>48</v>
      </c>
      <c r="G4" s="26">
        <f>E4/C4-100%</f>
        <v>0.26086956521739135</v>
      </c>
    </row>
    <row r="5" spans="1:7" ht="12.75">
      <c r="A5" s="4" t="s">
        <v>10</v>
      </c>
      <c r="B5" s="9" t="s">
        <v>11</v>
      </c>
      <c r="C5" s="23">
        <v>0</v>
      </c>
      <c r="D5" s="23">
        <v>0</v>
      </c>
      <c r="E5" s="24">
        <v>0</v>
      </c>
      <c r="F5" s="25">
        <f t="shared" si="0"/>
        <v>0</v>
      </c>
      <c r="G5" s="26"/>
    </row>
    <row r="6" spans="1:7" ht="12.75">
      <c r="A6" s="3" t="s">
        <v>12</v>
      </c>
      <c r="B6" s="8" t="s">
        <v>13</v>
      </c>
      <c r="C6" s="27">
        <v>16093</v>
      </c>
      <c r="D6" s="27">
        <v>0</v>
      </c>
      <c r="E6" s="28">
        <v>36187</v>
      </c>
      <c r="F6" s="33">
        <f t="shared" si="0"/>
        <v>20094</v>
      </c>
      <c r="G6" s="34">
        <f>E6/C6-100%</f>
        <v>1.2486174112968373</v>
      </c>
    </row>
    <row r="7" spans="1:7" ht="12.75">
      <c r="A7" s="4" t="s">
        <v>14</v>
      </c>
      <c r="B7" s="9" t="s">
        <v>15</v>
      </c>
      <c r="C7" s="23">
        <v>21872023</v>
      </c>
      <c r="D7" s="23">
        <v>0</v>
      </c>
      <c r="E7" s="24">
        <v>21860807</v>
      </c>
      <c r="F7" s="25">
        <f t="shared" si="0"/>
        <v>-11216</v>
      </c>
      <c r="G7" s="26">
        <f>E7/C7-100%</f>
        <v>-0.000512801216421499</v>
      </c>
    </row>
    <row r="8" spans="1:7" ht="12.75">
      <c r="A8" s="4" t="s">
        <v>16</v>
      </c>
      <c r="B8" s="9" t="s">
        <v>17</v>
      </c>
      <c r="C8" s="23">
        <v>256737</v>
      </c>
      <c r="D8" s="23">
        <v>0</v>
      </c>
      <c r="E8" s="24">
        <v>272524</v>
      </c>
      <c r="F8" s="25">
        <f t="shared" si="0"/>
        <v>15787</v>
      </c>
      <c r="G8" s="26">
        <f>E8/C8-100%</f>
        <v>0.06149094209249162</v>
      </c>
    </row>
    <row r="9" spans="1:7" ht="12.75">
      <c r="A9" s="4" t="s">
        <v>18</v>
      </c>
      <c r="B9" s="9" t="s">
        <v>19</v>
      </c>
      <c r="C9" s="23">
        <v>0</v>
      </c>
      <c r="D9" s="23">
        <v>0</v>
      </c>
      <c r="E9" s="24">
        <v>0</v>
      </c>
      <c r="F9" s="25">
        <f t="shared" si="0"/>
        <v>0</v>
      </c>
      <c r="G9" s="26"/>
    </row>
    <row r="10" spans="1:7" ht="12.75">
      <c r="A10" s="4" t="s">
        <v>20</v>
      </c>
      <c r="B10" s="9" t="s">
        <v>21</v>
      </c>
      <c r="C10" s="23">
        <v>125427</v>
      </c>
      <c r="D10" s="23">
        <v>0</v>
      </c>
      <c r="E10" s="24">
        <v>77993</v>
      </c>
      <c r="F10" s="25">
        <f t="shared" si="0"/>
        <v>-47434</v>
      </c>
      <c r="G10" s="26">
        <f>E10/C10-100%</f>
        <v>-0.3781801366531927</v>
      </c>
    </row>
    <row r="11" spans="1:7" ht="12.75">
      <c r="A11" s="4" t="s">
        <v>22</v>
      </c>
      <c r="B11" s="9" t="s">
        <v>23</v>
      </c>
      <c r="C11" s="23">
        <v>0</v>
      </c>
      <c r="D11" s="23">
        <v>0</v>
      </c>
      <c r="E11" s="24">
        <v>0</v>
      </c>
      <c r="F11" s="25">
        <f t="shared" si="0"/>
        <v>0</v>
      </c>
      <c r="G11" s="26"/>
    </row>
    <row r="12" spans="1:7" ht="12.75">
      <c r="A12" s="3" t="s">
        <v>24</v>
      </c>
      <c r="B12" s="8" t="s">
        <v>25</v>
      </c>
      <c r="C12" s="27">
        <v>22254187</v>
      </c>
      <c r="D12" s="27">
        <v>0</v>
      </c>
      <c r="E12" s="28">
        <v>22211324</v>
      </c>
      <c r="F12" s="33">
        <f t="shared" si="0"/>
        <v>-42863</v>
      </c>
      <c r="G12" s="34">
        <f>E12/C12-100%</f>
        <v>-0.0019260645199036253</v>
      </c>
    </row>
    <row r="13" spans="1:7" ht="12.75">
      <c r="A13" s="4" t="s">
        <v>26</v>
      </c>
      <c r="B13" s="9" t="s">
        <v>27</v>
      </c>
      <c r="C13" s="23">
        <v>138259</v>
      </c>
      <c r="D13" s="23">
        <v>0</v>
      </c>
      <c r="E13" s="24">
        <v>110510</v>
      </c>
      <c r="F13" s="25">
        <f t="shared" si="0"/>
        <v>-27749</v>
      </c>
      <c r="G13" s="26">
        <f>E13/C13-100%</f>
        <v>-0.200703028374283</v>
      </c>
    </row>
    <row r="14" spans="1:7" ht="12.75">
      <c r="A14" s="4" t="s">
        <v>28</v>
      </c>
      <c r="B14" s="9" t="s">
        <v>29</v>
      </c>
      <c r="C14" s="23">
        <v>0</v>
      </c>
      <c r="D14" s="23">
        <v>0</v>
      </c>
      <c r="E14" s="24">
        <v>0</v>
      </c>
      <c r="F14" s="25">
        <f t="shared" si="0"/>
        <v>0</v>
      </c>
      <c r="G14" s="26"/>
    </row>
    <row r="15" spans="1:7" ht="12.75">
      <c r="A15" s="4" t="s">
        <v>30</v>
      </c>
      <c r="B15" s="9" t="s">
        <v>31</v>
      </c>
      <c r="C15" s="23">
        <v>200</v>
      </c>
      <c r="D15" s="23">
        <v>0</v>
      </c>
      <c r="E15" s="24">
        <v>200</v>
      </c>
      <c r="F15" s="25">
        <f t="shared" si="0"/>
        <v>0</v>
      </c>
      <c r="G15" s="26">
        <f>E15/C15-100%</f>
        <v>0</v>
      </c>
    </row>
    <row r="16" spans="1:7" ht="12.75">
      <c r="A16" s="4" t="s">
        <v>32</v>
      </c>
      <c r="B16" s="9" t="s">
        <v>33</v>
      </c>
      <c r="C16" s="23">
        <v>144</v>
      </c>
      <c r="D16" s="23">
        <v>0</v>
      </c>
      <c r="E16" s="24">
        <v>0</v>
      </c>
      <c r="F16" s="25">
        <f t="shared" si="0"/>
        <v>-144</v>
      </c>
      <c r="G16" s="26">
        <f>E16/C16-100%</f>
        <v>-1</v>
      </c>
    </row>
    <row r="17" spans="1:7" ht="12.75">
      <c r="A17" s="4" t="s">
        <v>34</v>
      </c>
      <c r="B17" s="9" t="s">
        <v>35</v>
      </c>
      <c r="C17" s="23">
        <v>0</v>
      </c>
      <c r="D17" s="23">
        <v>0</v>
      </c>
      <c r="E17" s="24">
        <v>0</v>
      </c>
      <c r="F17" s="25">
        <f t="shared" si="0"/>
        <v>0</v>
      </c>
      <c r="G17" s="26"/>
    </row>
    <row r="18" spans="1:7" ht="12.75">
      <c r="A18" s="4" t="s">
        <v>36</v>
      </c>
      <c r="B18" s="9" t="s">
        <v>37</v>
      </c>
      <c r="C18" s="23">
        <v>0</v>
      </c>
      <c r="D18" s="23">
        <v>0</v>
      </c>
      <c r="E18" s="24">
        <v>0</v>
      </c>
      <c r="F18" s="25">
        <f t="shared" si="0"/>
        <v>0</v>
      </c>
      <c r="G18" s="26"/>
    </row>
    <row r="19" spans="1:7" ht="12.75">
      <c r="A19" s="4" t="s">
        <v>38</v>
      </c>
      <c r="B19" s="9" t="s">
        <v>39</v>
      </c>
      <c r="C19" s="23">
        <v>0</v>
      </c>
      <c r="D19" s="23">
        <v>0</v>
      </c>
      <c r="E19" s="24">
        <v>0</v>
      </c>
      <c r="F19" s="25">
        <f t="shared" si="0"/>
        <v>0</v>
      </c>
      <c r="G19" s="26"/>
    </row>
    <row r="20" spans="1:7" ht="12.75">
      <c r="A20" s="3" t="s">
        <v>40</v>
      </c>
      <c r="B20" s="8" t="s">
        <v>41</v>
      </c>
      <c r="C20" s="27">
        <v>138403</v>
      </c>
      <c r="D20" s="27">
        <v>0</v>
      </c>
      <c r="E20" s="28">
        <v>110510</v>
      </c>
      <c r="F20" s="33">
        <f t="shared" si="0"/>
        <v>-27893</v>
      </c>
      <c r="G20" s="34">
        <f>E20/C20-100%</f>
        <v>-0.20153464881541583</v>
      </c>
    </row>
    <row r="21" spans="1:7" ht="12.75">
      <c r="A21" s="4" t="s">
        <v>42</v>
      </c>
      <c r="B21" s="9" t="s">
        <v>43</v>
      </c>
      <c r="C21" s="23">
        <v>0</v>
      </c>
      <c r="D21" s="23">
        <v>0</v>
      </c>
      <c r="E21" s="24">
        <v>0</v>
      </c>
      <c r="F21" s="25">
        <f t="shared" si="0"/>
        <v>0</v>
      </c>
      <c r="G21" s="26"/>
    </row>
    <row r="22" spans="1:7" ht="12.75">
      <c r="A22" s="4" t="s">
        <v>44</v>
      </c>
      <c r="B22" s="9" t="s">
        <v>45</v>
      </c>
      <c r="C22" s="23">
        <v>0</v>
      </c>
      <c r="D22" s="23">
        <v>0</v>
      </c>
      <c r="E22" s="24">
        <v>0</v>
      </c>
      <c r="F22" s="25">
        <f t="shared" si="0"/>
        <v>0</v>
      </c>
      <c r="G22" s="26"/>
    </row>
    <row r="23" spans="1:7" ht="25.5">
      <c r="A23" s="3" t="s">
        <v>46</v>
      </c>
      <c r="B23" s="8" t="s">
        <v>47</v>
      </c>
      <c r="C23" s="27">
        <v>0</v>
      </c>
      <c r="D23" s="27">
        <v>0</v>
      </c>
      <c r="E23" s="28">
        <v>0</v>
      </c>
      <c r="F23" s="25">
        <f t="shared" si="0"/>
        <v>0</v>
      </c>
      <c r="G23" s="26"/>
    </row>
    <row r="24" spans="1:7" ht="25.5">
      <c r="A24" s="3" t="s">
        <v>48</v>
      </c>
      <c r="B24" s="8" t="s">
        <v>49</v>
      </c>
      <c r="C24" s="27">
        <v>22408683</v>
      </c>
      <c r="D24" s="27">
        <v>0</v>
      </c>
      <c r="E24" s="28">
        <v>22358021</v>
      </c>
      <c r="F24" s="33">
        <f t="shared" si="0"/>
        <v>-50662</v>
      </c>
      <c r="G24" s="34">
        <f>E24/C24-100%</f>
        <v>-0.0022608200580105375</v>
      </c>
    </row>
    <row r="25" spans="1:7" ht="12.75">
      <c r="A25" s="4" t="s">
        <v>50</v>
      </c>
      <c r="B25" s="9" t="s">
        <v>51</v>
      </c>
      <c r="C25" s="23">
        <v>3049</v>
      </c>
      <c r="D25" s="23">
        <v>0</v>
      </c>
      <c r="E25" s="24">
        <v>12323</v>
      </c>
      <c r="F25" s="25">
        <f t="shared" si="0"/>
        <v>9274</v>
      </c>
      <c r="G25" s="26">
        <f>E25/C25-100%</f>
        <v>3.0416530009839295</v>
      </c>
    </row>
    <row r="26" spans="1:7" ht="12.75">
      <c r="A26" s="4" t="s">
        <v>52</v>
      </c>
      <c r="B26" s="9" t="s">
        <v>53</v>
      </c>
      <c r="C26" s="23">
        <v>0</v>
      </c>
      <c r="D26" s="23">
        <v>0</v>
      </c>
      <c r="E26" s="24">
        <v>0</v>
      </c>
      <c r="F26" s="25">
        <f t="shared" si="0"/>
        <v>0</v>
      </c>
      <c r="G26" s="26"/>
    </row>
    <row r="27" spans="1:7" ht="12.75">
      <c r="A27" s="4" t="s">
        <v>54</v>
      </c>
      <c r="B27" s="9" t="s">
        <v>55</v>
      </c>
      <c r="C27" s="23">
        <v>0</v>
      </c>
      <c r="D27" s="23">
        <v>0</v>
      </c>
      <c r="E27" s="24">
        <v>0</v>
      </c>
      <c r="F27" s="25">
        <f t="shared" si="0"/>
        <v>0</v>
      </c>
      <c r="G27" s="26"/>
    </row>
    <row r="28" spans="1:7" ht="12.75">
      <c r="A28" s="4" t="s">
        <v>56</v>
      </c>
      <c r="B28" s="9" t="s">
        <v>57</v>
      </c>
      <c r="C28" s="23">
        <v>0</v>
      </c>
      <c r="D28" s="23">
        <v>0</v>
      </c>
      <c r="E28" s="24">
        <v>0</v>
      </c>
      <c r="F28" s="25">
        <f t="shared" si="0"/>
        <v>0</v>
      </c>
      <c r="G28" s="26"/>
    </row>
    <row r="29" spans="1:7" ht="12.75">
      <c r="A29" s="4" t="s">
        <v>58</v>
      </c>
      <c r="B29" s="9" t="s">
        <v>59</v>
      </c>
      <c r="C29" s="23">
        <v>0</v>
      </c>
      <c r="D29" s="23">
        <v>0</v>
      </c>
      <c r="E29" s="24">
        <v>0</v>
      </c>
      <c r="F29" s="25">
        <f t="shared" si="0"/>
        <v>0</v>
      </c>
      <c r="G29" s="26"/>
    </row>
    <row r="30" spans="1:7" ht="12.75">
      <c r="A30" s="3" t="s">
        <v>60</v>
      </c>
      <c r="B30" s="8" t="s">
        <v>61</v>
      </c>
      <c r="C30" s="27">
        <v>3049</v>
      </c>
      <c r="D30" s="27">
        <v>0</v>
      </c>
      <c r="E30" s="28">
        <v>12323</v>
      </c>
      <c r="F30" s="33">
        <f t="shared" si="0"/>
        <v>9274</v>
      </c>
      <c r="G30" s="34">
        <f>E30/C30-100%</f>
        <v>3.0416530009839295</v>
      </c>
    </row>
    <row r="31" spans="1:7" ht="12.75">
      <c r="A31" s="4" t="s">
        <v>62</v>
      </c>
      <c r="B31" s="9" t="s">
        <v>63</v>
      </c>
      <c r="C31" s="23">
        <v>0</v>
      </c>
      <c r="D31" s="23">
        <v>0</v>
      </c>
      <c r="E31" s="24">
        <v>0</v>
      </c>
      <c r="F31" s="25">
        <f t="shared" si="0"/>
        <v>0</v>
      </c>
      <c r="G31" s="26"/>
    </row>
    <row r="32" spans="1:7" ht="12.75">
      <c r="A32" s="4" t="s">
        <v>64</v>
      </c>
      <c r="B32" s="9" t="s">
        <v>65</v>
      </c>
      <c r="C32" s="23">
        <v>0</v>
      </c>
      <c r="D32" s="23">
        <v>0</v>
      </c>
      <c r="E32" s="24">
        <v>184</v>
      </c>
      <c r="F32" s="25">
        <f t="shared" si="0"/>
        <v>184</v>
      </c>
      <c r="G32" s="26"/>
    </row>
    <row r="33" spans="1:7" ht="12.75">
      <c r="A33" s="4" t="s">
        <v>66</v>
      </c>
      <c r="B33" s="9" t="s">
        <v>67</v>
      </c>
      <c r="C33" s="23">
        <v>0</v>
      </c>
      <c r="D33" s="23">
        <v>0</v>
      </c>
      <c r="E33" s="24">
        <v>184</v>
      </c>
      <c r="F33" s="25">
        <f t="shared" si="0"/>
        <v>184</v>
      </c>
      <c r="G33" s="26"/>
    </row>
    <row r="34" spans="1:7" ht="12.75">
      <c r="A34" s="4" t="s">
        <v>68</v>
      </c>
      <c r="B34" s="9" t="s">
        <v>69</v>
      </c>
      <c r="C34" s="23">
        <v>0</v>
      </c>
      <c r="D34" s="23">
        <v>0</v>
      </c>
      <c r="E34" s="24">
        <v>0</v>
      </c>
      <c r="F34" s="25">
        <f t="shared" si="0"/>
        <v>0</v>
      </c>
      <c r="G34" s="26"/>
    </row>
    <row r="35" spans="1:7" ht="12.75">
      <c r="A35" s="4" t="s">
        <v>70</v>
      </c>
      <c r="B35" s="9" t="s">
        <v>71</v>
      </c>
      <c r="C35" s="23">
        <v>0</v>
      </c>
      <c r="D35" s="23">
        <v>0</v>
      </c>
      <c r="E35" s="24">
        <v>0</v>
      </c>
      <c r="F35" s="25">
        <f t="shared" si="0"/>
        <v>0</v>
      </c>
      <c r="G35" s="26"/>
    </row>
    <row r="36" spans="1:7" ht="12.75">
      <c r="A36" s="4" t="s">
        <v>72</v>
      </c>
      <c r="B36" s="9" t="s">
        <v>73</v>
      </c>
      <c r="C36" s="23">
        <v>0</v>
      </c>
      <c r="D36" s="23">
        <v>0</v>
      </c>
      <c r="E36" s="24">
        <v>0</v>
      </c>
      <c r="F36" s="25">
        <f t="shared" si="0"/>
        <v>0</v>
      </c>
      <c r="G36" s="26"/>
    </row>
    <row r="37" spans="1:7" ht="12.75">
      <c r="A37" s="4" t="s">
        <v>74</v>
      </c>
      <c r="B37" s="9" t="s">
        <v>75</v>
      </c>
      <c r="C37" s="23">
        <v>0</v>
      </c>
      <c r="D37" s="23">
        <v>0</v>
      </c>
      <c r="E37" s="24">
        <v>0</v>
      </c>
      <c r="F37" s="25">
        <f t="shared" si="0"/>
        <v>0</v>
      </c>
      <c r="G37" s="26"/>
    </row>
    <row r="38" spans="1:7" ht="12.75">
      <c r="A38" s="3" t="s">
        <v>76</v>
      </c>
      <c r="B38" s="8" t="s">
        <v>77</v>
      </c>
      <c r="C38" s="27">
        <v>0</v>
      </c>
      <c r="D38" s="27">
        <v>0</v>
      </c>
      <c r="E38" s="28">
        <v>184</v>
      </c>
      <c r="F38" s="33">
        <f t="shared" si="0"/>
        <v>184</v>
      </c>
      <c r="G38" s="34"/>
    </row>
    <row r="39" spans="1:7" ht="12.75">
      <c r="A39" s="3" t="s">
        <v>78</v>
      </c>
      <c r="B39" s="8" t="s">
        <v>79</v>
      </c>
      <c r="C39" s="27">
        <v>3049</v>
      </c>
      <c r="D39" s="27">
        <v>0</v>
      </c>
      <c r="E39" s="28">
        <v>12507</v>
      </c>
      <c r="F39" s="33">
        <f t="shared" si="0"/>
        <v>9458</v>
      </c>
      <c r="G39" s="34">
        <f>E39/C39-100%</f>
        <v>3.1020006559527715</v>
      </c>
    </row>
    <row r="40" spans="1:7" ht="12.75">
      <c r="A40" s="4" t="s">
        <v>80</v>
      </c>
      <c r="B40" s="9" t="s">
        <v>81</v>
      </c>
      <c r="C40" s="23">
        <v>0</v>
      </c>
      <c r="D40" s="23">
        <v>0</v>
      </c>
      <c r="E40" s="24">
        <v>0</v>
      </c>
      <c r="F40" s="25">
        <f t="shared" si="0"/>
        <v>0</v>
      </c>
      <c r="G40" s="26"/>
    </row>
    <row r="41" spans="1:7" ht="12.75">
      <c r="A41" s="4" t="s">
        <v>82</v>
      </c>
      <c r="B41" s="9" t="s">
        <v>83</v>
      </c>
      <c r="C41" s="23">
        <v>3433</v>
      </c>
      <c r="D41" s="23">
        <v>0</v>
      </c>
      <c r="E41" s="24">
        <v>2837</v>
      </c>
      <c r="F41" s="25">
        <f t="shared" si="0"/>
        <v>-596</v>
      </c>
      <c r="G41" s="26">
        <f>E41/C41-100%</f>
        <v>-0.1736090882609962</v>
      </c>
    </row>
    <row r="42" spans="1:7" ht="12.75">
      <c r="A42" s="4" t="s">
        <v>84</v>
      </c>
      <c r="B42" s="9" t="s">
        <v>85</v>
      </c>
      <c r="C42" s="23">
        <v>1507641</v>
      </c>
      <c r="D42" s="23">
        <v>0</v>
      </c>
      <c r="E42" s="24">
        <v>1740476</v>
      </c>
      <c r="F42" s="25">
        <f t="shared" si="0"/>
        <v>232835</v>
      </c>
      <c r="G42" s="26">
        <f>E42/C42-100%</f>
        <v>0.15443663312419864</v>
      </c>
    </row>
    <row r="43" spans="1:7" ht="12.75">
      <c r="A43" s="4" t="s">
        <v>86</v>
      </c>
      <c r="B43" s="9" t="s">
        <v>87</v>
      </c>
      <c r="C43" s="23">
        <v>0</v>
      </c>
      <c r="D43" s="23">
        <v>0</v>
      </c>
      <c r="E43" s="24">
        <v>0</v>
      </c>
      <c r="F43" s="25">
        <f t="shared" si="0"/>
        <v>0</v>
      </c>
      <c r="G43" s="26"/>
    </row>
    <row r="44" spans="1:7" ht="12.75">
      <c r="A44" s="4" t="s">
        <v>88</v>
      </c>
      <c r="B44" s="9" t="s">
        <v>89</v>
      </c>
      <c r="C44" s="23">
        <v>16</v>
      </c>
      <c r="D44" s="23">
        <v>0</v>
      </c>
      <c r="E44" s="24">
        <v>37399</v>
      </c>
      <c r="F44" s="25">
        <f t="shared" si="0"/>
        <v>37383</v>
      </c>
      <c r="G44" s="26">
        <f>E44/C44-100%</f>
        <v>2336.4375</v>
      </c>
    </row>
    <row r="45" spans="1:7" ht="12.75">
      <c r="A45" s="3" t="s">
        <v>90</v>
      </c>
      <c r="B45" s="8" t="s">
        <v>91</v>
      </c>
      <c r="C45" s="27">
        <v>1511090</v>
      </c>
      <c r="D45" s="27">
        <v>0</v>
      </c>
      <c r="E45" s="28">
        <v>1780712</v>
      </c>
      <c r="F45" s="33">
        <f t="shared" si="0"/>
        <v>269622</v>
      </c>
      <c r="G45" s="34">
        <f>E45/C45-100%</f>
        <v>0.17842881628493346</v>
      </c>
    </row>
    <row r="46" spans="1:7" ht="25.5">
      <c r="A46" s="4" t="s">
        <v>92</v>
      </c>
      <c r="B46" s="9" t="s">
        <v>93</v>
      </c>
      <c r="C46" s="23">
        <v>53781</v>
      </c>
      <c r="D46" s="23">
        <v>0</v>
      </c>
      <c r="E46" s="24">
        <v>0</v>
      </c>
      <c r="F46" s="25">
        <f t="shared" si="0"/>
        <v>-53781</v>
      </c>
      <c r="G46" s="26">
        <f>E46/C46-100%</f>
        <v>-1</v>
      </c>
    </row>
    <row r="47" spans="1:7" ht="25.5">
      <c r="A47" s="4" t="s">
        <v>94</v>
      </c>
      <c r="B47" s="9" t="s">
        <v>95</v>
      </c>
      <c r="C47" s="23">
        <v>0</v>
      </c>
      <c r="D47" s="23">
        <v>0</v>
      </c>
      <c r="E47" s="24">
        <v>0</v>
      </c>
      <c r="F47" s="25">
        <f t="shared" si="0"/>
        <v>0</v>
      </c>
      <c r="G47" s="26"/>
    </row>
    <row r="48" spans="1:7" ht="25.5">
      <c r="A48" s="4" t="s">
        <v>96</v>
      </c>
      <c r="B48" s="9" t="s">
        <v>97</v>
      </c>
      <c r="C48" s="23">
        <v>0</v>
      </c>
      <c r="D48" s="23">
        <v>0</v>
      </c>
      <c r="E48" s="24">
        <v>0</v>
      </c>
      <c r="F48" s="25">
        <f t="shared" si="0"/>
        <v>0</v>
      </c>
      <c r="G48" s="26"/>
    </row>
    <row r="49" spans="1:7" ht="25.5">
      <c r="A49" s="4" t="s">
        <v>98</v>
      </c>
      <c r="B49" s="9" t="s">
        <v>99</v>
      </c>
      <c r="C49" s="23">
        <v>0</v>
      </c>
      <c r="D49" s="23">
        <v>0</v>
      </c>
      <c r="E49" s="24">
        <v>0</v>
      </c>
      <c r="F49" s="25">
        <f t="shared" si="0"/>
        <v>0</v>
      </c>
      <c r="G49" s="26"/>
    </row>
    <row r="50" spans="1:7" ht="12.75">
      <c r="A50" s="4" t="s">
        <v>100</v>
      </c>
      <c r="B50" s="9" t="s">
        <v>101</v>
      </c>
      <c r="C50" s="23">
        <v>163156</v>
      </c>
      <c r="D50" s="23">
        <v>0</v>
      </c>
      <c r="E50" s="24">
        <v>198491</v>
      </c>
      <c r="F50" s="25">
        <f t="shared" si="0"/>
        <v>35335</v>
      </c>
      <c r="G50" s="26">
        <f aca="true" t="shared" si="1" ref="G50:G56">E50/C50-100%</f>
        <v>0.21657186986687593</v>
      </c>
    </row>
    <row r="51" spans="1:7" ht="12.75">
      <c r="A51" s="4" t="s">
        <v>102</v>
      </c>
      <c r="B51" s="9" t="s">
        <v>103</v>
      </c>
      <c r="C51" s="23">
        <v>257428</v>
      </c>
      <c r="D51" s="23">
        <v>0</v>
      </c>
      <c r="E51" s="24">
        <v>150042</v>
      </c>
      <c r="F51" s="25">
        <f t="shared" si="0"/>
        <v>-107386</v>
      </c>
      <c r="G51" s="26">
        <f t="shared" si="1"/>
        <v>-0.41714964961076495</v>
      </c>
    </row>
    <row r="52" spans="1:7" ht="12.75">
      <c r="A52" s="4" t="s">
        <v>104</v>
      </c>
      <c r="B52" s="9" t="s">
        <v>105</v>
      </c>
      <c r="C52" s="23">
        <v>17706</v>
      </c>
      <c r="D52" s="23">
        <v>0</v>
      </c>
      <c r="E52" s="24">
        <v>4275</v>
      </c>
      <c r="F52" s="25">
        <f t="shared" si="0"/>
        <v>-13431</v>
      </c>
      <c r="G52" s="26">
        <f t="shared" si="1"/>
        <v>-0.7585564215520163</v>
      </c>
    </row>
    <row r="53" spans="1:7" ht="25.5">
      <c r="A53" s="4" t="s">
        <v>106</v>
      </c>
      <c r="B53" s="9" t="s">
        <v>107</v>
      </c>
      <c r="C53" s="23">
        <v>19935</v>
      </c>
      <c r="D53" s="23">
        <v>0</v>
      </c>
      <c r="E53" s="24">
        <v>22894</v>
      </c>
      <c r="F53" s="25">
        <f t="shared" si="0"/>
        <v>2959</v>
      </c>
      <c r="G53" s="26">
        <f t="shared" si="1"/>
        <v>0.1484324053172812</v>
      </c>
    </row>
    <row r="54" spans="1:7" ht="25.5">
      <c r="A54" s="4" t="s">
        <v>108</v>
      </c>
      <c r="B54" s="9" t="s">
        <v>109</v>
      </c>
      <c r="C54" s="23">
        <v>309</v>
      </c>
      <c r="D54" s="23">
        <v>0</v>
      </c>
      <c r="E54" s="24">
        <v>2111</v>
      </c>
      <c r="F54" s="25">
        <f t="shared" si="0"/>
        <v>1802</v>
      </c>
      <c r="G54" s="26">
        <f t="shared" si="1"/>
        <v>5.831715210355987</v>
      </c>
    </row>
    <row r="55" spans="1:7" ht="25.5">
      <c r="A55" s="4" t="s">
        <v>110</v>
      </c>
      <c r="B55" s="9" t="s">
        <v>111</v>
      </c>
      <c r="C55" s="23">
        <v>24718</v>
      </c>
      <c r="D55" s="23">
        <v>0</v>
      </c>
      <c r="E55" s="24">
        <v>9307</v>
      </c>
      <c r="F55" s="25">
        <f t="shared" si="0"/>
        <v>-15411</v>
      </c>
      <c r="G55" s="26">
        <f t="shared" si="1"/>
        <v>-0.6234727728780646</v>
      </c>
    </row>
    <row r="56" spans="1:7" ht="25.5">
      <c r="A56" s="4" t="s">
        <v>112</v>
      </c>
      <c r="B56" s="9" t="s">
        <v>113</v>
      </c>
      <c r="C56" s="23">
        <v>16646</v>
      </c>
      <c r="D56" s="23">
        <v>0</v>
      </c>
      <c r="E56" s="24">
        <v>9307</v>
      </c>
      <c r="F56" s="25">
        <f t="shared" si="0"/>
        <v>-7339</v>
      </c>
      <c r="G56" s="26">
        <f t="shared" si="1"/>
        <v>-0.4408866995073891</v>
      </c>
    </row>
    <row r="57" spans="1:7" ht="12.75">
      <c r="A57" s="4" t="s">
        <v>114</v>
      </c>
      <c r="B57" s="9" t="s">
        <v>115</v>
      </c>
      <c r="C57" s="23">
        <v>0</v>
      </c>
      <c r="D57" s="23">
        <v>0</v>
      </c>
      <c r="E57" s="24">
        <v>0</v>
      </c>
      <c r="F57" s="25">
        <f t="shared" si="0"/>
        <v>0</v>
      </c>
      <c r="G57" s="26"/>
    </row>
    <row r="58" spans="1:7" ht="25.5">
      <c r="A58" s="4" t="s">
        <v>116</v>
      </c>
      <c r="B58" s="9" t="s">
        <v>117</v>
      </c>
      <c r="C58" s="23">
        <v>0</v>
      </c>
      <c r="D58" s="23">
        <v>0</v>
      </c>
      <c r="E58" s="24">
        <v>0</v>
      </c>
      <c r="F58" s="25">
        <f t="shared" si="0"/>
        <v>0</v>
      </c>
      <c r="G58" s="26"/>
    </row>
    <row r="59" spans="1:7" ht="25.5">
      <c r="A59" s="3" t="s">
        <v>118</v>
      </c>
      <c r="B59" s="8" t="s">
        <v>119</v>
      </c>
      <c r="C59" s="27">
        <v>536724</v>
      </c>
      <c r="D59" s="27">
        <v>0</v>
      </c>
      <c r="E59" s="28">
        <v>385009</v>
      </c>
      <c r="F59" s="33">
        <f t="shared" si="0"/>
        <v>-151715</v>
      </c>
      <c r="G59" s="34">
        <f>E59/C59-100%</f>
        <v>-0.28266855963213866</v>
      </c>
    </row>
    <row r="60" spans="1:7" ht="25.5">
      <c r="A60" s="4" t="s">
        <v>120</v>
      </c>
      <c r="B60" s="9" t="s">
        <v>121</v>
      </c>
      <c r="C60" s="23">
        <v>0</v>
      </c>
      <c r="D60" s="23">
        <v>0</v>
      </c>
      <c r="E60" s="24">
        <v>0</v>
      </c>
      <c r="F60" s="25">
        <f t="shared" si="0"/>
        <v>0</v>
      </c>
      <c r="G60" s="26"/>
    </row>
    <row r="61" spans="1:7" ht="25.5">
      <c r="A61" s="4" t="s">
        <v>122</v>
      </c>
      <c r="B61" s="9" t="s">
        <v>123</v>
      </c>
      <c r="C61" s="23">
        <v>0</v>
      </c>
      <c r="D61" s="23">
        <v>0</v>
      </c>
      <c r="E61" s="24">
        <v>0</v>
      </c>
      <c r="F61" s="25">
        <f t="shared" si="0"/>
        <v>0</v>
      </c>
      <c r="G61" s="26"/>
    </row>
    <row r="62" spans="1:7" ht="25.5">
      <c r="A62" s="4" t="s">
        <v>124</v>
      </c>
      <c r="B62" s="9" t="s">
        <v>125</v>
      </c>
      <c r="C62" s="23">
        <v>0</v>
      </c>
      <c r="D62" s="23">
        <v>0</v>
      </c>
      <c r="E62" s="24">
        <v>0</v>
      </c>
      <c r="F62" s="25">
        <f t="shared" si="0"/>
        <v>0</v>
      </c>
      <c r="G62" s="26"/>
    </row>
    <row r="63" spans="1:7" ht="25.5">
      <c r="A63" s="4" t="s">
        <v>126</v>
      </c>
      <c r="B63" s="9" t="s">
        <v>127</v>
      </c>
      <c r="C63" s="23">
        <v>0</v>
      </c>
      <c r="D63" s="23">
        <v>0</v>
      </c>
      <c r="E63" s="24">
        <v>0</v>
      </c>
      <c r="F63" s="25">
        <f t="shared" si="0"/>
        <v>0</v>
      </c>
      <c r="G63" s="26"/>
    </row>
    <row r="64" spans="1:7" ht="12.75">
      <c r="A64" s="4" t="s">
        <v>128</v>
      </c>
      <c r="B64" s="9" t="s">
        <v>129</v>
      </c>
      <c r="C64" s="23">
        <v>56</v>
      </c>
      <c r="D64" s="23">
        <v>0</v>
      </c>
      <c r="E64" s="24">
        <v>0</v>
      </c>
      <c r="F64" s="25">
        <f t="shared" si="0"/>
        <v>-56</v>
      </c>
      <c r="G64" s="26">
        <f aca="true" t="shared" si="2" ref="G64:G70">E64/C64-100%</f>
        <v>-1</v>
      </c>
    </row>
    <row r="65" spans="1:7" ht="12.75">
      <c r="A65" s="4" t="s">
        <v>130</v>
      </c>
      <c r="B65" s="9" t="s">
        <v>131</v>
      </c>
      <c r="C65" s="23">
        <v>63011</v>
      </c>
      <c r="D65" s="23">
        <v>0</v>
      </c>
      <c r="E65" s="24">
        <v>95726</v>
      </c>
      <c r="F65" s="25">
        <f t="shared" si="0"/>
        <v>32715</v>
      </c>
      <c r="G65" s="26">
        <f t="shared" si="2"/>
        <v>0.519195061179794</v>
      </c>
    </row>
    <row r="66" spans="1:7" ht="12.75">
      <c r="A66" s="4" t="s">
        <v>132</v>
      </c>
      <c r="B66" s="9" t="s">
        <v>133</v>
      </c>
      <c r="C66" s="23">
        <v>115102</v>
      </c>
      <c r="D66" s="23">
        <v>0</v>
      </c>
      <c r="E66" s="24">
        <v>92318</v>
      </c>
      <c r="F66" s="25">
        <f t="shared" si="0"/>
        <v>-22784</v>
      </c>
      <c r="G66" s="26">
        <f t="shared" si="2"/>
        <v>-0.1979461694844573</v>
      </c>
    </row>
    <row r="67" spans="1:7" ht="25.5">
      <c r="A67" s="4" t="s">
        <v>134</v>
      </c>
      <c r="B67" s="9" t="s">
        <v>135</v>
      </c>
      <c r="C67" s="23">
        <v>240719</v>
      </c>
      <c r="D67" s="23">
        <v>0</v>
      </c>
      <c r="E67" s="24">
        <v>42846</v>
      </c>
      <c r="F67" s="25">
        <f t="shared" si="0"/>
        <v>-197873</v>
      </c>
      <c r="G67" s="26">
        <f t="shared" si="2"/>
        <v>-0.8220082336666403</v>
      </c>
    </row>
    <row r="68" spans="1:7" ht="25.5">
      <c r="A68" s="4" t="s">
        <v>136</v>
      </c>
      <c r="B68" s="9" t="s">
        <v>137</v>
      </c>
      <c r="C68" s="23">
        <v>240719</v>
      </c>
      <c r="D68" s="23">
        <v>0</v>
      </c>
      <c r="E68" s="24">
        <v>42846</v>
      </c>
      <c r="F68" s="25">
        <f aca="true" t="shared" si="3" ref="F68:F131">E68-C68</f>
        <v>-197873</v>
      </c>
      <c r="G68" s="26">
        <f t="shared" si="2"/>
        <v>-0.8220082336666403</v>
      </c>
    </row>
    <row r="69" spans="1:7" ht="25.5">
      <c r="A69" s="4" t="s">
        <v>138</v>
      </c>
      <c r="B69" s="9" t="s">
        <v>139</v>
      </c>
      <c r="C69" s="23">
        <v>26495</v>
      </c>
      <c r="D69" s="23">
        <v>0</v>
      </c>
      <c r="E69" s="24">
        <v>31351</v>
      </c>
      <c r="F69" s="25">
        <f t="shared" si="3"/>
        <v>4856</v>
      </c>
      <c r="G69" s="26">
        <f t="shared" si="2"/>
        <v>0.1832798641253066</v>
      </c>
    </row>
    <row r="70" spans="1:7" ht="25.5">
      <c r="A70" s="4" t="s">
        <v>140</v>
      </c>
      <c r="B70" s="9" t="s">
        <v>141</v>
      </c>
      <c r="C70" s="23">
        <v>26495</v>
      </c>
      <c r="D70" s="23">
        <v>0</v>
      </c>
      <c r="E70" s="24">
        <v>31351</v>
      </c>
      <c r="F70" s="25">
        <f t="shared" si="3"/>
        <v>4856</v>
      </c>
      <c r="G70" s="26">
        <f t="shared" si="2"/>
        <v>0.1832798641253066</v>
      </c>
    </row>
    <row r="71" spans="1:7" ht="25.5">
      <c r="A71" s="4" t="s">
        <v>142</v>
      </c>
      <c r="B71" s="9" t="s">
        <v>143</v>
      </c>
      <c r="C71" s="23">
        <v>0</v>
      </c>
      <c r="D71" s="23">
        <v>0</v>
      </c>
      <c r="E71" s="24">
        <v>0</v>
      </c>
      <c r="F71" s="25">
        <f t="shared" si="3"/>
        <v>0</v>
      </c>
      <c r="G71" s="26"/>
    </row>
    <row r="72" spans="1:7" ht="25.5">
      <c r="A72" s="4" t="s">
        <v>144</v>
      </c>
      <c r="B72" s="9" t="s">
        <v>145</v>
      </c>
      <c r="C72" s="23">
        <v>0</v>
      </c>
      <c r="D72" s="23">
        <v>0</v>
      </c>
      <c r="E72" s="24">
        <v>0</v>
      </c>
      <c r="F72" s="25">
        <f t="shared" si="3"/>
        <v>0</v>
      </c>
      <c r="G72" s="26"/>
    </row>
    <row r="73" spans="1:7" ht="25.5">
      <c r="A73" s="3" t="s">
        <v>146</v>
      </c>
      <c r="B73" s="8" t="s">
        <v>147</v>
      </c>
      <c r="C73" s="27">
        <v>445383</v>
      </c>
      <c r="D73" s="27">
        <v>0</v>
      </c>
      <c r="E73" s="28">
        <v>262241</v>
      </c>
      <c r="F73" s="33">
        <f t="shared" si="3"/>
        <v>-183142</v>
      </c>
      <c r="G73" s="34">
        <f>E73/C73-100%</f>
        <v>-0.4112011459799768</v>
      </c>
    </row>
    <row r="74" spans="1:7" ht="12.75">
      <c r="A74" s="4" t="s">
        <v>148</v>
      </c>
      <c r="B74" s="9" t="s">
        <v>149</v>
      </c>
      <c r="C74" s="23">
        <v>49164</v>
      </c>
      <c r="D74" s="23">
        <v>0</v>
      </c>
      <c r="E74" s="24">
        <v>24010</v>
      </c>
      <c r="F74" s="25">
        <f t="shared" si="3"/>
        <v>-25154</v>
      </c>
      <c r="G74" s="26">
        <f>E74/C74-100%</f>
        <v>-0.5116345293304043</v>
      </c>
    </row>
    <row r="75" spans="1:7" ht="12.75">
      <c r="A75" s="4" t="s">
        <v>150</v>
      </c>
      <c r="B75" s="9" t="s">
        <v>151</v>
      </c>
      <c r="C75" s="23">
        <v>0</v>
      </c>
      <c r="D75" s="23">
        <v>0</v>
      </c>
      <c r="E75" s="24">
        <v>0</v>
      </c>
      <c r="F75" s="25">
        <f t="shared" si="3"/>
        <v>0</v>
      </c>
      <c r="G75" s="26"/>
    </row>
    <row r="76" spans="1:7" ht="12.75">
      <c r="A76" s="4" t="s">
        <v>152</v>
      </c>
      <c r="B76" s="9" t="s">
        <v>153</v>
      </c>
      <c r="C76" s="23">
        <v>0</v>
      </c>
      <c r="D76" s="23">
        <v>0</v>
      </c>
      <c r="E76" s="24">
        <v>1049</v>
      </c>
      <c r="F76" s="25">
        <f t="shared" si="3"/>
        <v>1049</v>
      </c>
      <c r="G76" s="26"/>
    </row>
    <row r="77" spans="1:7" ht="12.75">
      <c r="A77" s="4" t="s">
        <v>154</v>
      </c>
      <c r="B77" s="9" t="s">
        <v>155</v>
      </c>
      <c r="C77" s="23">
        <v>0</v>
      </c>
      <c r="D77" s="23">
        <v>0</v>
      </c>
      <c r="E77" s="24">
        <v>0</v>
      </c>
      <c r="F77" s="25">
        <f t="shared" si="3"/>
        <v>0</v>
      </c>
      <c r="G77" s="26"/>
    </row>
    <row r="78" spans="1:7" ht="12.75">
      <c r="A78" s="4" t="s">
        <v>156</v>
      </c>
      <c r="B78" s="9" t="s">
        <v>157</v>
      </c>
      <c r="C78" s="23">
        <v>40499</v>
      </c>
      <c r="D78" s="23">
        <v>0</v>
      </c>
      <c r="E78" s="24">
        <v>8462</v>
      </c>
      <c r="F78" s="25">
        <f t="shared" si="3"/>
        <v>-32037</v>
      </c>
      <c r="G78" s="26">
        <f>E78/C78-100%</f>
        <v>-0.7910565692980074</v>
      </c>
    </row>
    <row r="79" spans="1:7" ht="12.75">
      <c r="A79" s="4" t="s">
        <v>158</v>
      </c>
      <c r="B79" s="9" t="s">
        <v>159</v>
      </c>
      <c r="C79" s="23">
        <v>8665</v>
      </c>
      <c r="D79" s="23">
        <v>0</v>
      </c>
      <c r="E79" s="24">
        <v>14499</v>
      </c>
      <c r="F79" s="25">
        <f t="shared" si="3"/>
        <v>5834</v>
      </c>
      <c r="G79" s="26">
        <f>E79/C79-100%</f>
        <v>0.6732833237160993</v>
      </c>
    </row>
    <row r="80" spans="1:7" ht="12.75">
      <c r="A80" s="4" t="s">
        <v>160</v>
      </c>
      <c r="B80" s="9" t="s">
        <v>161</v>
      </c>
      <c r="C80" s="23">
        <v>0</v>
      </c>
      <c r="D80" s="23">
        <v>0</v>
      </c>
      <c r="E80" s="24">
        <v>0</v>
      </c>
      <c r="F80" s="25">
        <f t="shared" si="3"/>
        <v>0</v>
      </c>
      <c r="G80" s="26"/>
    </row>
    <row r="81" spans="1:7" ht="12.75">
      <c r="A81" s="4" t="s">
        <v>162</v>
      </c>
      <c r="B81" s="9" t="s">
        <v>163</v>
      </c>
      <c r="C81" s="23">
        <v>0</v>
      </c>
      <c r="D81" s="23">
        <v>0</v>
      </c>
      <c r="E81" s="24">
        <v>0</v>
      </c>
      <c r="F81" s="25">
        <f t="shared" si="3"/>
        <v>0</v>
      </c>
      <c r="G81" s="26"/>
    </row>
    <row r="82" spans="1:7" ht="12.75">
      <c r="A82" s="4" t="s">
        <v>164</v>
      </c>
      <c r="B82" s="9" t="s">
        <v>165</v>
      </c>
      <c r="C82" s="23">
        <v>0</v>
      </c>
      <c r="D82" s="23">
        <v>0</v>
      </c>
      <c r="E82" s="24">
        <v>4899</v>
      </c>
      <c r="F82" s="25">
        <f t="shared" si="3"/>
        <v>4899</v>
      </c>
      <c r="G82" s="26"/>
    </row>
    <row r="83" spans="1:7" ht="25.5">
      <c r="A83" s="4" t="s">
        <v>166</v>
      </c>
      <c r="B83" s="9" t="s">
        <v>167</v>
      </c>
      <c r="C83" s="23">
        <v>0</v>
      </c>
      <c r="D83" s="23">
        <v>0</v>
      </c>
      <c r="E83" s="24">
        <v>0</v>
      </c>
      <c r="F83" s="25">
        <f t="shared" si="3"/>
        <v>0</v>
      </c>
      <c r="G83" s="26"/>
    </row>
    <row r="84" spans="1:7" ht="25.5">
      <c r="A84" s="4" t="s">
        <v>168</v>
      </c>
      <c r="B84" s="9" t="s">
        <v>169</v>
      </c>
      <c r="C84" s="23">
        <v>0</v>
      </c>
      <c r="D84" s="23">
        <v>0</v>
      </c>
      <c r="E84" s="24">
        <v>0</v>
      </c>
      <c r="F84" s="25">
        <f t="shared" si="3"/>
        <v>0</v>
      </c>
      <c r="G84" s="26"/>
    </row>
    <row r="85" spans="1:7" ht="25.5">
      <c r="A85" s="4" t="s">
        <v>170</v>
      </c>
      <c r="B85" s="9" t="s">
        <v>171</v>
      </c>
      <c r="C85" s="23">
        <v>0</v>
      </c>
      <c r="D85" s="23">
        <v>0</v>
      </c>
      <c r="E85" s="24">
        <v>0</v>
      </c>
      <c r="F85" s="25">
        <f t="shared" si="3"/>
        <v>0</v>
      </c>
      <c r="G85" s="26"/>
    </row>
    <row r="86" spans="1:7" ht="25.5">
      <c r="A86" s="3" t="s">
        <v>172</v>
      </c>
      <c r="B86" s="8" t="s">
        <v>173</v>
      </c>
      <c r="C86" s="27">
        <v>49164</v>
      </c>
      <c r="D86" s="27">
        <v>0</v>
      </c>
      <c r="E86" s="28">
        <v>28909</v>
      </c>
      <c r="F86" s="33">
        <f t="shared" si="3"/>
        <v>-20255</v>
      </c>
      <c r="G86" s="34">
        <f>E86/C86-100%</f>
        <v>-0.41198844683101454</v>
      </c>
    </row>
    <row r="87" spans="1:7" ht="12.75">
      <c r="A87" s="3" t="s">
        <v>174</v>
      </c>
      <c r="B87" s="8" t="s">
        <v>175</v>
      </c>
      <c r="C87" s="27">
        <v>1031271</v>
      </c>
      <c r="D87" s="27">
        <v>0</v>
      </c>
      <c r="E87" s="28">
        <v>676159</v>
      </c>
      <c r="F87" s="33">
        <f t="shared" si="3"/>
        <v>-355112</v>
      </c>
      <c r="G87" s="34">
        <f>E87/C87-100%</f>
        <v>-0.3443440182066595</v>
      </c>
    </row>
    <row r="88" spans="1:7" ht="12.75">
      <c r="A88" s="3" t="s">
        <v>176</v>
      </c>
      <c r="B88" s="8" t="s">
        <v>177</v>
      </c>
      <c r="C88" s="27">
        <v>8423</v>
      </c>
      <c r="D88" s="27">
        <v>0</v>
      </c>
      <c r="E88" s="28">
        <v>972</v>
      </c>
      <c r="F88" s="33">
        <f t="shared" si="3"/>
        <v>-7451</v>
      </c>
      <c r="G88" s="34">
        <f>E88/C88-100%</f>
        <v>-0.8846016858601449</v>
      </c>
    </row>
    <row r="89" spans="1:7" ht="12.75">
      <c r="A89" s="4" t="s">
        <v>178</v>
      </c>
      <c r="B89" s="9" t="s">
        <v>179</v>
      </c>
      <c r="C89" s="23">
        <v>0</v>
      </c>
      <c r="D89" s="23">
        <v>0</v>
      </c>
      <c r="E89" s="24">
        <v>5159</v>
      </c>
      <c r="F89" s="25">
        <f t="shared" si="3"/>
        <v>5159</v>
      </c>
      <c r="G89" s="26"/>
    </row>
    <row r="90" spans="1:7" ht="12.75">
      <c r="A90" s="4" t="s">
        <v>180</v>
      </c>
      <c r="B90" s="9" t="s">
        <v>181</v>
      </c>
      <c r="C90" s="23">
        <v>0</v>
      </c>
      <c r="D90" s="23">
        <v>0</v>
      </c>
      <c r="E90" s="24">
        <v>5417</v>
      </c>
      <c r="F90" s="25">
        <f t="shared" si="3"/>
        <v>5417</v>
      </c>
      <c r="G90" s="26"/>
    </row>
    <row r="91" spans="1:7" ht="12.75">
      <c r="A91" s="4" t="s">
        <v>182</v>
      </c>
      <c r="B91" s="9" t="s">
        <v>183</v>
      </c>
      <c r="C91" s="23">
        <v>0</v>
      </c>
      <c r="D91" s="23">
        <v>0</v>
      </c>
      <c r="E91" s="24">
        <v>0</v>
      </c>
      <c r="F91" s="25">
        <f t="shared" si="3"/>
        <v>0</v>
      </c>
      <c r="G91" s="26"/>
    </row>
    <row r="92" spans="1:7" ht="13.5" thickBot="1">
      <c r="A92" s="5" t="s">
        <v>184</v>
      </c>
      <c r="B92" s="10" t="s">
        <v>185</v>
      </c>
      <c r="C92" s="29">
        <v>0</v>
      </c>
      <c r="D92" s="29">
        <v>0</v>
      </c>
      <c r="E92" s="30">
        <v>10576</v>
      </c>
      <c r="F92" s="35">
        <f t="shared" si="3"/>
        <v>10576</v>
      </c>
      <c r="G92" s="36"/>
    </row>
    <row r="93" spans="1:7" ht="13.5" thickBot="1">
      <c r="A93" s="6" t="s">
        <v>186</v>
      </c>
      <c r="B93" s="11" t="s">
        <v>187</v>
      </c>
      <c r="C93" s="31">
        <v>24962516</v>
      </c>
      <c r="D93" s="31">
        <v>0</v>
      </c>
      <c r="E93" s="32">
        <v>24838947</v>
      </c>
      <c r="F93" s="37">
        <f t="shared" si="3"/>
        <v>-123569</v>
      </c>
      <c r="G93" s="38">
        <f>E93/C93-100%</f>
        <v>-0.004950182105041057</v>
      </c>
    </row>
    <row r="94" spans="1:7" ht="12.75">
      <c r="A94" s="7" t="s">
        <v>4</v>
      </c>
      <c r="B94" s="12" t="s">
        <v>188</v>
      </c>
      <c r="C94" s="19"/>
      <c r="D94" s="19"/>
      <c r="E94" s="20"/>
      <c r="F94" s="40">
        <f t="shared" si="3"/>
        <v>0</v>
      </c>
      <c r="G94" s="41"/>
    </row>
    <row r="95" spans="1:7" ht="12.75">
      <c r="A95" s="4" t="s">
        <v>189</v>
      </c>
      <c r="B95" s="9" t="s">
        <v>190</v>
      </c>
      <c r="C95" s="23">
        <v>31054487</v>
      </c>
      <c r="D95" s="23">
        <v>0</v>
      </c>
      <c r="E95" s="24">
        <v>31054487</v>
      </c>
      <c r="F95" s="25">
        <f t="shared" si="3"/>
        <v>0</v>
      </c>
      <c r="G95" s="26">
        <f>E95/C95-100%</f>
        <v>0</v>
      </c>
    </row>
    <row r="96" spans="1:7" ht="12.75">
      <c r="A96" s="4" t="s">
        <v>191</v>
      </c>
      <c r="B96" s="9" t="s">
        <v>192</v>
      </c>
      <c r="C96" s="23">
        <v>0</v>
      </c>
      <c r="D96" s="23">
        <v>0</v>
      </c>
      <c r="E96" s="24">
        <v>59431</v>
      </c>
      <c r="F96" s="25">
        <f t="shared" si="3"/>
        <v>59431</v>
      </c>
      <c r="G96" s="26"/>
    </row>
    <row r="97" spans="1:7" ht="12.75">
      <c r="A97" s="4" t="s">
        <v>193</v>
      </c>
      <c r="B97" s="9" t="s">
        <v>194</v>
      </c>
      <c r="C97" s="23">
        <v>1511074</v>
      </c>
      <c r="D97" s="23">
        <v>0</v>
      </c>
      <c r="E97" s="24">
        <v>1511074</v>
      </c>
      <c r="F97" s="25">
        <f t="shared" si="3"/>
        <v>0</v>
      </c>
      <c r="G97" s="26">
        <f>E97/C97-100%</f>
        <v>0</v>
      </c>
    </row>
    <row r="98" spans="1:7" ht="12.75">
      <c r="A98" s="4" t="s">
        <v>195</v>
      </c>
      <c r="B98" s="9" t="s">
        <v>196</v>
      </c>
      <c r="C98" s="23">
        <v>-10093930</v>
      </c>
      <c r="D98" s="23">
        <v>0</v>
      </c>
      <c r="E98" s="24">
        <v>-10093930</v>
      </c>
      <c r="F98" s="25">
        <f t="shared" si="3"/>
        <v>0</v>
      </c>
      <c r="G98" s="26">
        <f>E98/C98-100%</f>
        <v>0</v>
      </c>
    </row>
    <row r="99" spans="1:7" ht="12.75">
      <c r="A99" s="4" t="s">
        <v>197</v>
      </c>
      <c r="B99" s="9" t="s">
        <v>198</v>
      </c>
      <c r="C99" s="23">
        <v>0</v>
      </c>
      <c r="D99" s="23">
        <v>0</v>
      </c>
      <c r="E99" s="24">
        <v>0</v>
      </c>
      <c r="F99" s="25">
        <f t="shared" si="3"/>
        <v>0</v>
      </c>
      <c r="G99" s="26"/>
    </row>
    <row r="100" spans="1:7" ht="12.75">
      <c r="A100" s="4" t="s">
        <v>199</v>
      </c>
      <c r="B100" s="9" t="s">
        <v>200</v>
      </c>
      <c r="C100" s="23">
        <v>0</v>
      </c>
      <c r="D100" s="23">
        <v>0</v>
      </c>
      <c r="E100" s="24">
        <v>1350730</v>
      </c>
      <c r="F100" s="25">
        <f t="shared" si="3"/>
        <v>1350730</v>
      </c>
      <c r="G100" s="26"/>
    </row>
    <row r="101" spans="1:7" ht="12.75">
      <c r="A101" s="3" t="s">
        <v>201</v>
      </c>
      <c r="B101" s="8" t="s">
        <v>202</v>
      </c>
      <c r="C101" s="27">
        <v>22471631</v>
      </c>
      <c r="D101" s="27">
        <v>0</v>
      </c>
      <c r="E101" s="28">
        <v>23881792</v>
      </c>
      <c r="F101" s="33">
        <f t="shared" si="3"/>
        <v>1410161</v>
      </c>
      <c r="G101" s="34">
        <f>E101/C101-100%</f>
        <v>0.06275294392293995</v>
      </c>
    </row>
    <row r="102" spans="1:7" ht="12.75">
      <c r="A102" s="4" t="s">
        <v>203</v>
      </c>
      <c r="B102" s="9" t="s">
        <v>204</v>
      </c>
      <c r="C102" s="23">
        <v>0</v>
      </c>
      <c r="D102" s="23">
        <v>0</v>
      </c>
      <c r="E102" s="24">
        <v>1917</v>
      </c>
      <c r="F102" s="25">
        <f t="shared" si="3"/>
        <v>1917</v>
      </c>
      <c r="G102" s="26"/>
    </row>
    <row r="103" spans="1:7" ht="25.5">
      <c r="A103" s="4" t="s">
        <v>205</v>
      </c>
      <c r="B103" s="9" t="s">
        <v>206</v>
      </c>
      <c r="C103" s="23">
        <v>0</v>
      </c>
      <c r="D103" s="23">
        <v>0</v>
      </c>
      <c r="E103" s="24">
        <v>0</v>
      </c>
      <c r="F103" s="25">
        <f t="shared" si="3"/>
        <v>0</v>
      </c>
      <c r="G103" s="26"/>
    </row>
    <row r="104" spans="1:7" ht="12.75">
      <c r="A104" s="4" t="s">
        <v>207</v>
      </c>
      <c r="B104" s="9" t="s">
        <v>208</v>
      </c>
      <c r="C104" s="23">
        <v>180697</v>
      </c>
      <c r="D104" s="23">
        <v>0</v>
      </c>
      <c r="E104" s="24">
        <v>36624</v>
      </c>
      <c r="F104" s="25">
        <f t="shared" si="3"/>
        <v>-144073</v>
      </c>
      <c r="G104" s="26">
        <f>E104/C104-100%</f>
        <v>-0.7973181624487402</v>
      </c>
    </row>
    <row r="105" spans="1:7" ht="12.75">
      <c r="A105" s="4" t="s">
        <v>209</v>
      </c>
      <c r="B105" s="9" t="s">
        <v>210</v>
      </c>
      <c r="C105" s="23">
        <v>0</v>
      </c>
      <c r="D105" s="23">
        <v>0</v>
      </c>
      <c r="E105" s="24">
        <v>0</v>
      </c>
      <c r="F105" s="25">
        <f t="shared" si="3"/>
        <v>0</v>
      </c>
      <c r="G105" s="26"/>
    </row>
    <row r="106" spans="1:7" ht="25.5">
      <c r="A106" s="4" t="s">
        <v>211</v>
      </c>
      <c r="B106" s="9" t="s">
        <v>212</v>
      </c>
      <c r="C106" s="23">
        <v>0</v>
      </c>
      <c r="D106" s="23">
        <v>0</v>
      </c>
      <c r="E106" s="24">
        <v>0</v>
      </c>
      <c r="F106" s="25">
        <f t="shared" si="3"/>
        <v>0</v>
      </c>
      <c r="G106" s="26"/>
    </row>
    <row r="107" spans="1:7" ht="25.5">
      <c r="A107" s="4" t="s">
        <v>213</v>
      </c>
      <c r="B107" s="9" t="s">
        <v>214</v>
      </c>
      <c r="C107" s="23">
        <v>0</v>
      </c>
      <c r="D107" s="23">
        <v>0</v>
      </c>
      <c r="E107" s="24">
        <v>0</v>
      </c>
      <c r="F107" s="25">
        <f t="shared" si="3"/>
        <v>0</v>
      </c>
      <c r="G107" s="26"/>
    </row>
    <row r="108" spans="1:7" ht="12.75">
      <c r="A108" s="4" t="s">
        <v>215</v>
      </c>
      <c r="B108" s="9" t="s">
        <v>216</v>
      </c>
      <c r="C108" s="23">
        <v>0</v>
      </c>
      <c r="D108" s="23">
        <v>0</v>
      </c>
      <c r="E108" s="24">
        <v>25057</v>
      </c>
      <c r="F108" s="25">
        <f t="shared" si="3"/>
        <v>25057</v>
      </c>
      <c r="G108" s="26"/>
    </row>
    <row r="109" spans="1:7" ht="12.75">
      <c r="A109" s="4" t="s">
        <v>217</v>
      </c>
      <c r="B109" s="9" t="s">
        <v>218</v>
      </c>
      <c r="C109" s="23">
        <v>0</v>
      </c>
      <c r="D109" s="23">
        <v>0</v>
      </c>
      <c r="E109" s="24">
        <v>1358</v>
      </c>
      <c r="F109" s="25">
        <f t="shared" si="3"/>
        <v>1358</v>
      </c>
      <c r="G109" s="26"/>
    </row>
    <row r="110" spans="1:7" ht="25.5">
      <c r="A110" s="4" t="s">
        <v>219</v>
      </c>
      <c r="B110" s="9" t="s">
        <v>220</v>
      </c>
      <c r="C110" s="23">
        <v>0</v>
      </c>
      <c r="D110" s="23">
        <v>0</v>
      </c>
      <c r="E110" s="24">
        <v>0</v>
      </c>
      <c r="F110" s="25">
        <f t="shared" si="3"/>
        <v>0</v>
      </c>
      <c r="G110" s="26"/>
    </row>
    <row r="111" spans="1:7" ht="25.5">
      <c r="A111" s="4" t="s">
        <v>221</v>
      </c>
      <c r="B111" s="9" t="s">
        <v>222</v>
      </c>
      <c r="C111" s="23">
        <v>0</v>
      </c>
      <c r="D111" s="23">
        <v>0</v>
      </c>
      <c r="E111" s="24">
        <v>0</v>
      </c>
      <c r="F111" s="25">
        <f t="shared" si="3"/>
        <v>0</v>
      </c>
      <c r="G111" s="26"/>
    </row>
    <row r="112" spans="1:7" ht="25.5">
      <c r="A112" s="4" t="s">
        <v>223</v>
      </c>
      <c r="B112" s="9" t="s">
        <v>224</v>
      </c>
      <c r="C112" s="23">
        <v>10830</v>
      </c>
      <c r="D112" s="23">
        <v>0</v>
      </c>
      <c r="E112" s="24">
        <v>0</v>
      </c>
      <c r="F112" s="25">
        <f t="shared" si="3"/>
        <v>-10830</v>
      </c>
      <c r="G112" s="26">
        <f>E112/C112-100%</f>
        <v>-1</v>
      </c>
    </row>
    <row r="113" spans="1:7" ht="25.5">
      <c r="A113" s="4" t="s">
        <v>225</v>
      </c>
      <c r="B113" s="9" t="s">
        <v>226</v>
      </c>
      <c r="C113" s="23">
        <v>0</v>
      </c>
      <c r="D113" s="23">
        <v>0</v>
      </c>
      <c r="E113" s="24">
        <v>0</v>
      </c>
      <c r="F113" s="25">
        <f t="shared" si="3"/>
        <v>0</v>
      </c>
      <c r="G113" s="26"/>
    </row>
    <row r="114" spans="1:7" ht="25.5">
      <c r="A114" s="4" t="s">
        <v>227</v>
      </c>
      <c r="B114" s="9" t="s">
        <v>228</v>
      </c>
      <c r="C114" s="23">
        <v>10830</v>
      </c>
      <c r="D114" s="23">
        <v>0</v>
      </c>
      <c r="E114" s="24">
        <v>0</v>
      </c>
      <c r="F114" s="25">
        <f t="shared" si="3"/>
        <v>-10830</v>
      </c>
      <c r="G114" s="26">
        <f>E114/C114-100%</f>
        <v>-1</v>
      </c>
    </row>
    <row r="115" spans="1:7" ht="25.5">
      <c r="A115" s="4" t="s">
        <v>229</v>
      </c>
      <c r="B115" s="9" t="s">
        <v>230</v>
      </c>
      <c r="C115" s="23">
        <v>0</v>
      </c>
      <c r="D115" s="23">
        <v>0</v>
      </c>
      <c r="E115" s="24">
        <v>0</v>
      </c>
      <c r="F115" s="25">
        <f t="shared" si="3"/>
        <v>0</v>
      </c>
      <c r="G115" s="26"/>
    </row>
    <row r="116" spans="1:7" ht="25.5">
      <c r="A116" s="4" t="s">
        <v>231</v>
      </c>
      <c r="B116" s="9" t="s">
        <v>232</v>
      </c>
      <c r="C116" s="23">
        <v>0</v>
      </c>
      <c r="D116" s="23">
        <v>0</v>
      </c>
      <c r="E116" s="24">
        <v>0</v>
      </c>
      <c r="F116" s="25">
        <f t="shared" si="3"/>
        <v>0</v>
      </c>
      <c r="G116" s="26"/>
    </row>
    <row r="117" spans="1:7" ht="25.5">
      <c r="A117" s="4" t="s">
        <v>233</v>
      </c>
      <c r="B117" s="9" t="s">
        <v>234</v>
      </c>
      <c r="C117" s="23">
        <v>0</v>
      </c>
      <c r="D117" s="23">
        <v>0</v>
      </c>
      <c r="E117" s="24">
        <v>0</v>
      </c>
      <c r="F117" s="25">
        <f t="shared" si="3"/>
        <v>0</v>
      </c>
      <c r="G117" s="26"/>
    </row>
    <row r="118" spans="1:7" ht="25.5">
      <c r="A118" s="4" t="s">
        <v>235</v>
      </c>
      <c r="B118" s="9" t="s">
        <v>236</v>
      </c>
      <c r="C118" s="23">
        <v>0</v>
      </c>
      <c r="D118" s="23">
        <v>0</v>
      </c>
      <c r="E118" s="24">
        <v>0</v>
      </c>
      <c r="F118" s="25">
        <f t="shared" si="3"/>
        <v>0</v>
      </c>
      <c r="G118" s="26"/>
    </row>
    <row r="119" spans="1:7" ht="25.5">
      <c r="A119" s="4" t="s">
        <v>237</v>
      </c>
      <c r="B119" s="9" t="s">
        <v>238</v>
      </c>
      <c r="C119" s="23">
        <v>0</v>
      </c>
      <c r="D119" s="23">
        <v>0</v>
      </c>
      <c r="E119" s="24">
        <v>0</v>
      </c>
      <c r="F119" s="25">
        <f t="shared" si="3"/>
        <v>0</v>
      </c>
      <c r="G119" s="26"/>
    </row>
    <row r="120" spans="1:7" ht="25.5">
      <c r="A120" s="4" t="s">
        <v>239</v>
      </c>
      <c r="B120" s="9" t="s">
        <v>240</v>
      </c>
      <c r="C120" s="23">
        <v>0</v>
      </c>
      <c r="D120" s="23">
        <v>0</v>
      </c>
      <c r="E120" s="24">
        <v>0</v>
      </c>
      <c r="F120" s="25">
        <f t="shared" si="3"/>
        <v>0</v>
      </c>
      <c r="G120" s="26"/>
    </row>
    <row r="121" spans="1:7" ht="25.5">
      <c r="A121" s="3" t="s">
        <v>241</v>
      </c>
      <c r="B121" s="8" t="s">
        <v>242</v>
      </c>
      <c r="C121" s="27">
        <v>191527</v>
      </c>
      <c r="D121" s="27">
        <v>0</v>
      </c>
      <c r="E121" s="28">
        <v>64956</v>
      </c>
      <c r="F121" s="33">
        <f t="shared" si="3"/>
        <v>-126571</v>
      </c>
      <c r="G121" s="34">
        <f>E121/C121-100%</f>
        <v>-0.6608519947579192</v>
      </c>
    </row>
    <row r="122" spans="1:7" ht="12.75">
      <c r="A122" s="4" t="s">
        <v>243</v>
      </c>
      <c r="B122" s="9" t="s">
        <v>244</v>
      </c>
      <c r="C122" s="23">
        <v>0</v>
      </c>
      <c r="D122" s="23">
        <v>0</v>
      </c>
      <c r="E122" s="24">
        <v>0</v>
      </c>
      <c r="F122" s="25">
        <f t="shared" si="3"/>
        <v>0</v>
      </c>
      <c r="G122" s="26"/>
    </row>
    <row r="123" spans="1:7" ht="25.5">
      <c r="A123" s="4" t="s">
        <v>245</v>
      </c>
      <c r="B123" s="9" t="s">
        <v>246</v>
      </c>
      <c r="C123" s="23">
        <v>0</v>
      </c>
      <c r="D123" s="23">
        <v>0</v>
      </c>
      <c r="E123" s="24">
        <v>0</v>
      </c>
      <c r="F123" s="25">
        <f t="shared" si="3"/>
        <v>0</v>
      </c>
      <c r="G123" s="26"/>
    </row>
    <row r="124" spans="1:7" ht="12.75">
      <c r="A124" s="4" t="s">
        <v>247</v>
      </c>
      <c r="B124" s="9" t="s">
        <v>248</v>
      </c>
      <c r="C124" s="23">
        <v>0</v>
      </c>
      <c r="D124" s="23">
        <v>0</v>
      </c>
      <c r="E124" s="24">
        <v>508</v>
      </c>
      <c r="F124" s="25">
        <f t="shared" si="3"/>
        <v>508</v>
      </c>
      <c r="G124" s="26"/>
    </row>
    <row r="125" spans="1:7" ht="25.5">
      <c r="A125" s="4" t="s">
        <v>249</v>
      </c>
      <c r="B125" s="9" t="s">
        <v>250</v>
      </c>
      <c r="C125" s="23">
        <v>0</v>
      </c>
      <c r="D125" s="23">
        <v>0</v>
      </c>
      <c r="E125" s="24">
        <v>0</v>
      </c>
      <c r="F125" s="25">
        <f t="shared" si="3"/>
        <v>0</v>
      </c>
      <c r="G125" s="26"/>
    </row>
    <row r="126" spans="1:7" ht="25.5">
      <c r="A126" s="4" t="s">
        <v>251</v>
      </c>
      <c r="B126" s="9" t="s">
        <v>252</v>
      </c>
      <c r="C126" s="23">
        <v>0</v>
      </c>
      <c r="D126" s="23">
        <v>0</v>
      </c>
      <c r="E126" s="24">
        <v>0</v>
      </c>
      <c r="F126" s="25">
        <f t="shared" si="3"/>
        <v>0</v>
      </c>
      <c r="G126" s="26"/>
    </row>
    <row r="127" spans="1:7" ht="25.5">
      <c r="A127" s="4" t="s">
        <v>253</v>
      </c>
      <c r="B127" s="9" t="s">
        <v>254</v>
      </c>
      <c r="C127" s="23">
        <v>0</v>
      </c>
      <c r="D127" s="23">
        <v>0</v>
      </c>
      <c r="E127" s="24">
        <v>0</v>
      </c>
      <c r="F127" s="25">
        <f t="shared" si="3"/>
        <v>0</v>
      </c>
      <c r="G127" s="26"/>
    </row>
    <row r="128" spans="1:7" ht="12.75">
      <c r="A128" s="4" t="s">
        <v>255</v>
      </c>
      <c r="B128" s="9" t="s">
        <v>256</v>
      </c>
      <c r="C128" s="23">
        <v>0</v>
      </c>
      <c r="D128" s="23">
        <v>0</v>
      </c>
      <c r="E128" s="24">
        <v>0</v>
      </c>
      <c r="F128" s="25">
        <f t="shared" si="3"/>
        <v>0</v>
      </c>
      <c r="G128" s="26"/>
    </row>
    <row r="129" spans="1:7" ht="12.75">
      <c r="A129" s="4" t="s">
        <v>257</v>
      </c>
      <c r="B129" s="9" t="s">
        <v>258</v>
      </c>
      <c r="C129" s="23">
        <v>0</v>
      </c>
      <c r="D129" s="23">
        <v>0</v>
      </c>
      <c r="E129" s="24">
        <v>0</v>
      </c>
      <c r="F129" s="25">
        <f t="shared" si="3"/>
        <v>0</v>
      </c>
      <c r="G129" s="26"/>
    </row>
    <row r="130" spans="1:7" ht="25.5">
      <c r="A130" s="4" t="s">
        <v>259</v>
      </c>
      <c r="B130" s="9" t="s">
        <v>260</v>
      </c>
      <c r="C130" s="23">
        <v>0</v>
      </c>
      <c r="D130" s="23">
        <v>0</v>
      </c>
      <c r="E130" s="24">
        <v>0</v>
      </c>
      <c r="F130" s="25">
        <f t="shared" si="3"/>
        <v>0</v>
      </c>
      <c r="G130" s="26"/>
    </row>
    <row r="131" spans="1:7" ht="25.5">
      <c r="A131" s="4" t="s">
        <v>261</v>
      </c>
      <c r="B131" s="9" t="s">
        <v>262</v>
      </c>
      <c r="C131" s="23">
        <v>0</v>
      </c>
      <c r="D131" s="23">
        <v>0</v>
      </c>
      <c r="E131" s="24">
        <v>0</v>
      </c>
      <c r="F131" s="25">
        <f t="shared" si="3"/>
        <v>0</v>
      </c>
      <c r="G131" s="26"/>
    </row>
    <row r="132" spans="1:7" ht="25.5">
      <c r="A132" s="4" t="s">
        <v>263</v>
      </c>
      <c r="B132" s="9" t="s">
        <v>264</v>
      </c>
      <c r="C132" s="23">
        <v>1907344</v>
      </c>
      <c r="D132" s="23">
        <v>0</v>
      </c>
      <c r="E132" s="24">
        <v>42775</v>
      </c>
      <c r="F132" s="25">
        <f aca="true" t="shared" si="4" ref="F132:F157">E132-C132</f>
        <v>-1864569</v>
      </c>
      <c r="G132" s="26">
        <f>E132/C132-100%</f>
        <v>-0.9775735263277101</v>
      </c>
    </row>
    <row r="133" spans="1:7" ht="25.5">
      <c r="A133" s="4" t="s">
        <v>265</v>
      </c>
      <c r="B133" s="9" t="s">
        <v>266</v>
      </c>
      <c r="C133" s="23">
        <v>0</v>
      </c>
      <c r="D133" s="23">
        <v>0</v>
      </c>
      <c r="E133" s="24">
        <v>42775</v>
      </c>
      <c r="F133" s="25">
        <f t="shared" si="4"/>
        <v>42775</v>
      </c>
      <c r="G133" s="26"/>
    </row>
    <row r="134" spans="1:7" ht="25.5">
      <c r="A134" s="4" t="s">
        <v>267</v>
      </c>
      <c r="B134" s="9" t="s">
        <v>268</v>
      </c>
      <c r="C134" s="23">
        <v>228147</v>
      </c>
      <c r="D134" s="23">
        <v>0</v>
      </c>
      <c r="E134" s="24">
        <v>0</v>
      </c>
      <c r="F134" s="25">
        <f t="shared" si="4"/>
        <v>-228147</v>
      </c>
      <c r="G134" s="26">
        <f>E134/C134-100%</f>
        <v>-1</v>
      </c>
    </row>
    <row r="135" spans="1:7" ht="25.5">
      <c r="A135" s="4" t="s">
        <v>269</v>
      </c>
      <c r="B135" s="9" t="s">
        <v>270</v>
      </c>
      <c r="C135" s="23">
        <v>0</v>
      </c>
      <c r="D135" s="23">
        <v>0</v>
      </c>
      <c r="E135" s="24">
        <v>0</v>
      </c>
      <c r="F135" s="25">
        <f t="shared" si="4"/>
        <v>0</v>
      </c>
      <c r="G135" s="26"/>
    </row>
    <row r="136" spans="1:7" ht="25.5">
      <c r="A136" s="4" t="s">
        <v>271</v>
      </c>
      <c r="B136" s="9" t="s">
        <v>272</v>
      </c>
      <c r="C136" s="23">
        <v>0</v>
      </c>
      <c r="D136" s="23">
        <v>0</v>
      </c>
      <c r="E136" s="24">
        <v>0</v>
      </c>
      <c r="F136" s="25">
        <f t="shared" si="4"/>
        <v>0</v>
      </c>
      <c r="G136" s="26"/>
    </row>
    <row r="137" spans="1:7" ht="25.5">
      <c r="A137" s="4" t="s">
        <v>273</v>
      </c>
      <c r="B137" s="9" t="s">
        <v>274</v>
      </c>
      <c r="C137" s="23">
        <v>0</v>
      </c>
      <c r="D137" s="23">
        <v>0</v>
      </c>
      <c r="E137" s="24">
        <v>0</v>
      </c>
      <c r="F137" s="25">
        <f t="shared" si="4"/>
        <v>0</v>
      </c>
      <c r="G137" s="26"/>
    </row>
    <row r="138" spans="1:7" ht="25.5">
      <c r="A138" s="4" t="s">
        <v>275</v>
      </c>
      <c r="B138" s="9" t="s">
        <v>276</v>
      </c>
      <c r="C138" s="23">
        <v>0</v>
      </c>
      <c r="D138" s="23">
        <v>0</v>
      </c>
      <c r="E138" s="24">
        <v>0</v>
      </c>
      <c r="F138" s="25">
        <f t="shared" si="4"/>
        <v>0</v>
      </c>
      <c r="G138" s="26"/>
    </row>
    <row r="139" spans="1:7" ht="25.5">
      <c r="A139" s="4" t="s">
        <v>277</v>
      </c>
      <c r="B139" s="9" t="s">
        <v>278</v>
      </c>
      <c r="C139" s="23">
        <v>1679197</v>
      </c>
      <c r="D139" s="23">
        <v>0</v>
      </c>
      <c r="E139" s="24">
        <v>0</v>
      </c>
      <c r="F139" s="25">
        <f t="shared" si="4"/>
        <v>-1679197</v>
      </c>
      <c r="G139" s="26">
        <f>E139/C139-100%</f>
        <v>-1</v>
      </c>
    </row>
    <row r="140" spans="1:7" ht="25.5">
      <c r="A140" s="4" t="s">
        <v>279</v>
      </c>
      <c r="B140" s="9" t="s">
        <v>280</v>
      </c>
      <c r="C140" s="23">
        <v>0</v>
      </c>
      <c r="D140" s="23">
        <v>0</v>
      </c>
      <c r="E140" s="24">
        <v>0</v>
      </c>
      <c r="F140" s="25">
        <f t="shared" si="4"/>
        <v>0</v>
      </c>
      <c r="G140" s="26"/>
    </row>
    <row r="141" spans="1:7" ht="25.5">
      <c r="A141" s="3" t="s">
        <v>281</v>
      </c>
      <c r="B141" s="8" t="s">
        <v>282</v>
      </c>
      <c r="C141" s="27">
        <v>1907344</v>
      </c>
      <c r="D141" s="27">
        <v>0</v>
      </c>
      <c r="E141" s="28">
        <v>43283</v>
      </c>
      <c r="F141" s="33">
        <f t="shared" si="4"/>
        <v>-1864061</v>
      </c>
      <c r="G141" s="26">
        <f>E141/C141-100%</f>
        <v>-0.977307187376792</v>
      </c>
    </row>
    <row r="142" spans="1:7" ht="12.75">
      <c r="A142" s="4" t="s">
        <v>283</v>
      </c>
      <c r="B142" s="9" t="s">
        <v>284</v>
      </c>
      <c r="C142" s="23">
        <v>391493</v>
      </c>
      <c r="D142" s="23">
        <v>0</v>
      </c>
      <c r="E142" s="24">
        <v>363656</v>
      </c>
      <c r="F142" s="25">
        <f t="shared" si="4"/>
        <v>-27837</v>
      </c>
      <c r="G142" s="26">
        <f>E142/C142-100%</f>
        <v>-0.07110471962461651</v>
      </c>
    </row>
    <row r="143" spans="1:7" ht="12.75">
      <c r="A143" s="4" t="s">
        <v>285</v>
      </c>
      <c r="B143" s="9" t="s">
        <v>286</v>
      </c>
      <c r="C143" s="23">
        <v>0</v>
      </c>
      <c r="D143" s="23">
        <v>0</v>
      </c>
      <c r="E143" s="24">
        <v>0</v>
      </c>
      <c r="F143" s="25">
        <f t="shared" si="4"/>
        <v>0</v>
      </c>
      <c r="G143" s="26"/>
    </row>
    <row r="144" spans="1:7" ht="12.75">
      <c r="A144" s="4" t="s">
        <v>287</v>
      </c>
      <c r="B144" s="9" t="s">
        <v>288</v>
      </c>
      <c r="C144" s="23">
        <v>505</v>
      </c>
      <c r="D144" s="23">
        <v>0</v>
      </c>
      <c r="E144" s="24">
        <v>7307</v>
      </c>
      <c r="F144" s="25">
        <f t="shared" si="4"/>
        <v>6802</v>
      </c>
      <c r="G144" s="26">
        <f>E144/C144-100%</f>
        <v>13.469306930693069</v>
      </c>
    </row>
    <row r="145" spans="1:7" ht="12.75">
      <c r="A145" s="4" t="s">
        <v>289</v>
      </c>
      <c r="B145" s="9" t="s">
        <v>290</v>
      </c>
      <c r="C145" s="23">
        <v>0</v>
      </c>
      <c r="D145" s="23">
        <v>0</v>
      </c>
      <c r="E145" s="24">
        <v>0</v>
      </c>
      <c r="F145" s="25">
        <f t="shared" si="4"/>
        <v>0</v>
      </c>
      <c r="G145" s="26"/>
    </row>
    <row r="146" spans="1:7" ht="25.5">
      <c r="A146" s="4" t="s">
        <v>291</v>
      </c>
      <c r="B146" s="9" t="s">
        <v>292</v>
      </c>
      <c r="C146" s="23">
        <v>0</v>
      </c>
      <c r="D146" s="23">
        <v>0</v>
      </c>
      <c r="E146" s="24">
        <v>0</v>
      </c>
      <c r="F146" s="25">
        <f t="shared" si="4"/>
        <v>0</v>
      </c>
      <c r="G146" s="26"/>
    </row>
    <row r="147" spans="1:7" ht="25.5">
      <c r="A147" s="4" t="s">
        <v>293</v>
      </c>
      <c r="B147" s="9" t="s">
        <v>294</v>
      </c>
      <c r="C147" s="23">
        <v>0</v>
      </c>
      <c r="D147" s="23">
        <v>0</v>
      </c>
      <c r="E147" s="24">
        <v>0</v>
      </c>
      <c r="F147" s="25">
        <f t="shared" si="4"/>
        <v>0</v>
      </c>
      <c r="G147" s="26"/>
    </row>
    <row r="148" spans="1:7" ht="25.5">
      <c r="A148" s="4" t="s">
        <v>295</v>
      </c>
      <c r="B148" s="9" t="s">
        <v>296</v>
      </c>
      <c r="C148" s="23">
        <v>0</v>
      </c>
      <c r="D148" s="23">
        <v>0</v>
      </c>
      <c r="E148" s="24">
        <v>0</v>
      </c>
      <c r="F148" s="25">
        <f t="shared" si="4"/>
        <v>0</v>
      </c>
      <c r="G148" s="26"/>
    </row>
    <row r="149" spans="1:7" ht="25.5">
      <c r="A149" s="4" t="s">
        <v>297</v>
      </c>
      <c r="B149" s="9" t="s">
        <v>298</v>
      </c>
      <c r="C149" s="23">
        <v>391998</v>
      </c>
      <c r="D149" s="23">
        <v>0</v>
      </c>
      <c r="E149" s="24">
        <v>370963</v>
      </c>
      <c r="F149" s="25">
        <f t="shared" si="4"/>
        <v>-21035</v>
      </c>
      <c r="G149" s="26">
        <f>E149/C149-100%</f>
        <v>-0.053660988066265625</v>
      </c>
    </row>
    <row r="150" spans="1:7" ht="12.75">
      <c r="A150" s="3" t="s">
        <v>299</v>
      </c>
      <c r="B150" s="8" t="s">
        <v>300</v>
      </c>
      <c r="C150" s="27">
        <v>2490869</v>
      </c>
      <c r="D150" s="27">
        <v>0</v>
      </c>
      <c r="E150" s="28">
        <v>479202</v>
      </c>
      <c r="F150" s="33">
        <f t="shared" si="4"/>
        <v>-2011667</v>
      </c>
      <c r="G150" s="34">
        <f>E150/C150-100%</f>
        <v>-0.8076165386457497</v>
      </c>
    </row>
    <row r="151" spans="1:7" ht="12.75">
      <c r="A151" s="3" t="s">
        <v>301</v>
      </c>
      <c r="B151" s="8" t="s">
        <v>302</v>
      </c>
      <c r="C151" s="27">
        <v>16</v>
      </c>
      <c r="D151" s="27">
        <v>0</v>
      </c>
      <c r="E151" s="28">
        <v>37399</v>
      </c>
      <c r="F151" s="33">
        <f t="shared" si="4"/>
        <v>37383</v>
      </c>
      <c r="G151" s="34">
        <f>E151/C151-100%</f>
        <v>2336.4375</v>
      </c>
    </row>
    <row r="152" spans="1:7" ht="12.75">
      <c r="A152" s="3" t="s">
        <v>303</v>
      </c>
      <c r="B152" s="8" t="s">
        <v>304</v>
      </c>
      <c r="C152" s="27">
        <v>0</v>
      </c>
      <c r="D152" s="27">
        <v>0</v>
      </c>
      <c r="E152" s="28">
        <v>0</v>
      </c>
      <c r="F152" s="33">
        <f t="shared" si="4"/>
        <v>0</v>
      </c>
      <c r="G152" s="26"/>
    </row>
    <row r="153" spans="1:7" ht="12.75">
      <c r="A153" s="4" t="s">
        <v>305</v>
      </c>
      <c r="B153" s="9" t="s">
        <v>306</v>
      </c>
      <c r="C153" s="23">
        <v>0</v>
      </c>
      <c r="D153" s="23">
        <v>0</v>
      </c>
      <c r="E153" s="24">
        <v>25973</v>
      </c>
      <c r="F153" s="25">
        <f t="shared" si="4"/>
        <v>25973</v>
      </c>
      <c r="G153" s="26"/>
    </row>
    <row r="154" spans="1:7" ht="12.75">
      <c r="A154" s="4" t="s">
        <v>307</v>
      </c>
      <c r="B154" s="9" t="s">
        <v>308</v>
      </c>
      <c r="C154" s="23">
        <v>0</v>
      </c>
      <c r="D154" s="23">
        <v>0</v>
      </c>
      <c r="E154" s="24">
        <v>414581</v>
      </c>
      <c r="F154" s="25">
        <f t="shared" si="4"/>
        <v>414581</v>
      </c>
      <c r="G154" s="26"/>
    </row>
    <row r="155" spans="1:7" ht="12.75">
      <c r="A155" s="4" t="s">
        <v>309</v>
      </c>
      <c r="B155" s="9" t="s">
        <v>310</v>
      </c>
      <c r="C155" s="23">
        <v>0</v>
      </c>
      <c r="D155" s="23">
        <v>0</v>
      </c>
      <c r="E155" s="24">
        <v>0</v>
      </c>
      <c r="F155" s="25">
        <f t="shared" si="4"/>
        <v>0</v>
      </c>
      <c r="G155" s="26"/>
    </row>
    <row r="156" spans="1:7" ht="13.5" thickBot="1">
      <c r="A156" s="5" t="s">
        <v>311</v>
      </c>
      <c r="B156" s="10" t="s">
        <v>312</v>
      </c>
      <c r="C156" s="29">
        <v>0</v>
      </c>
      <c r="D156" s="29">
        <v>0</v>
      </c>
      <c r="E156" s="30">
        <v>440554</v>
      </c>
      <c r="F156" s="35">
        <f t="shared" si="4"/>
        <v>440554</v>
      </c>
      <c r="G156" s="39"/>
    </row>
    <row r="157" spans="1:7" ht="13.5" thickBot="1">
      <c r="A157" s="6" t="s">
        <v>313</v>
      </c>
      <c r="B157" s="11" t="s">
        <v>314</v>
      </c>
      <c r="C157" s="31">
        <v>24962516</v>
      </c>
      <c r="D157" s="31">
        <v>0</v>
      </c>
      <c r="E157" s="32">
        <v>24838947</v>
      </c>
      <c r="F157" s="37">
        <f t="shared" si="4"/>
        <v>-123569</v>
      </c>
      <c r="G157" s="38">
        <f>E157/C157-100%</f>
        <v>-0.004950182105041057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55" r:id="rId1"/>
  <headerFooter alignWithMargins="0">
    <oddHeader>&amp;CPESTERZSÉBET ÖNKORMÁNYZATÁNAK 2014. ÉVI VAGYON VÁLTOZÁSA (e Ft)&amp;R1.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C1">
      <pane ySplit="2" topLeftCell="BM3" activePane="bottomLeft" state="frozen"/>
      <selection pane="topLeft" activeCell="A1" sqref="A1"/>
      <selection pane="bottomLeft" activeCell="K13" sqref="K13"/>
    </sheetView>
  </sheetViews>
  <sheetFormatPr defaultColWidth="9.140625" defaultRowHeight="15"/>
  <cols>
    <col min="1" max="1" width="8.140625" style="2" customWidth="1"/>
    <col min="2" max="2" width="82.00390625" style="2" customWidth="1"/>
    <col min="3" max="9" width="15.7109375" style="2" customWidth="1"/>
    <col min="10" max="16384" width="9.140625" style="2" customWidth="1"/>
  </cols>
  <sheetData>
    <row r="1" spans="1:9" ht="75">
      <c r="A1" s="42"/>
      <c r="B1" s="43" t="s">
        <v>0</v>
      </c>
      <c r="C1" s="43" t="s">
        <v>317</v>
      </c>
      <c r="D1" s="43" t="s">
        <v>318</v>
      </c>
      <c r="E1" s="43" t="s">
        <v>319</v>
      </c>
      <c r="F1" s="43" t="s">
        <v>320</v>
      </c>
      <c r="G1" s="43" t="s">
        <v>321</v>
      </c>
      <c r="H1" s="43" t="s">
        <v>322</v>
      </c>
      <c r="I1" s="44" t="s">
        <v>323</v>
      </c>
    </row>
    <row r="2" spans="1:9" ht="19.5" customHeight="1">
      <c r="A2" s="45">
        <v>1</v>
      </c>
      <c r="B2" s="46">
        <v>2</v>
      </c>
      <c r="C2" s="46">
        <v>3</v>
      </c>
      <c r="D2" s="46">
        <v>4</v>
      </c>
      <c r="E2" s="46">
        <v>5</v>
      </c>
      <c r="F2" s="46">
        <v>6</v>
      </c>
      <c r="G2" s="46">
        <v>7</v>
      </c>
      <c r="H2" s="46">
        <v>8</v>
      </c>
      <c r="I2" s="47">
        <v>9</v>
      </c>
    </row>
    <row r="3" spans="1:9" ht="19.5" customHeight="1">
      <c r="A3" s="48" t="s">
        <v>6</v>
      </c>
      <c r="B3" s="49" t="s">
        <v>324</v>
      </c>
      <c r="C3" s="27">
        <v>102775</v>
      </c>
      <c r="D3" s="27">
        <v>29614004</v>
      </c>
      <c r="E3" s="27">
        <v>1053817</v>
      </c>
      <c r="F3" s="27">
        <v>0</v>
      </c>
      <c r="G3" s="27">
        <v>125427</v>
      </c>
      <c r="H3" s="27">
        <v>0</v>
      </c>
      <c r="I3" s="50">
        <v>30896023</v>
      </c>
    </row>
    <row r="4" spans="1:9" ht="19.5" customHeight="1">
      <c r="A4" s="51" t="s">
        <v>8</v>
      </c>
      <c r="B4" s="52" t="s">
        <v>325</v>
      </c>
      <c r="C4" s="23">
        <v>31508</v>
      </c>
      <c r="D4" s="23">
        <v>0</v>
      </c>
      <c r="E4" s="23">
        <v>0</v>
      </c>
      <c r="F4" s="23">
        <v>0</v>
      </c>
      <c r="G4" s="23">
        <v>52304</v>
      </c>
      <c r="H4" s="23">
        <v>0</v>
      </c>
      <c r="I4" s="53">
        <v>83812</v>
      </c>
    </row>
    <row r="5" spans="1:9" ht="19.5" customHeight="1">
      <c r="A5" s="51" t="s">
        <v>10</v>
      </c>
      <c r="B5" s="52" t="s">
        <v>326</v>
      </c>
      <c r="C5" s="23">
        <v>0</v>
      </c>
      <c r="D5" s="23">
        <v>0</v>
      </c>
      <c r="E5" s="23">
        <v>0</v>
      </c>
      <c r="F5" s="23">
        <v>0</v>
      </c>
      <c r="G5" s="23">
        <v>219705</v>
      </c>
      <c r="H5" s="23">
        <v>0</v>
      </c>
      <c r="I5" s="53">
        <v>219705</v>
      </c>
    </row>
    <row r="6" spans="1:9" ht="19.5" customHeight="1">
      <c r="A6" s="51" t="s">
        <v>12</v>
      </c>
      <c r="B6" s="52" t="s">
        <v>327</v>
      </c>
      <c r="C6" s="23">
        <v>0</v>
      </c>
      <c r="D6" s="23">
        <v>265505</v>
      </c>
      <c r="E6" s="23">
        <v>136909</v>
      </c>
      <c r="F6" s="23">
        <v>0</v>
      </c>
      <c r="G6" s="23">
        <v>0</v>
      </c>
      <c r="H6" s="23">
        <v>0</v>
      </c>
      <c r="I6" s="53">
        <v>402414</v>
      </c>
    </row>
    <row r="7" spans="1:9" ht="19.5" customHeight="1">
      <c r="A7" s="51" t="s">
        <v>14</v>
      </c>
      <c r="B7" s="52" t="s">
        <v>328</v>
      </c>
      <c r="C7" s="23">
        <v>0</v>
      </c>
      <c r="D7" s="23">
        <v>0</v>
      </c>
      <c r="E7" s="23">
        <v>181</v>
      </c>
      <c r="F7" s="23">
        <v>0</v>
      </c>
      <c r="G7" s="23">
        <v>0</v>
      </c>
      <c r="H7" s="23">
        <v>0</v>
      </c>
      <c r="I7" s="53">
        <v>181</v>
      </c>
    </row>
    <row r="8" spans="1:9" ht="19.5" customHeight="1">
      <c r="A8" s="51" t="s">
        <v>16</v>
      </c>
      <c r="B8" s="52" t="s">
        <v>329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53">
        <v>0</v>
      </c>
    </row>
    <row r="9" spans="1:9" ht="19.5" customHeight="1">
      <c r="A9" s="51" t="s">
        <v>18</v>
      </c>
      <c r="B9" s="52" t="s">
        <v>330</v>
      </c>
      <c r="C9" s="23">
        <v>0</v>
      </c>
      <c r="D9" s="23">
        <v>584358</v>
      </c>
      <c r="E9" s="23">
        <v>29613</v>
      </c>
      <c r="F9" s="23">
        <v>0</v>
      </c>
      <c r="G9" s="23">
        <v>13544</v>
      </c>
      <c r="H9" s="23">
        <v>0</v>
      </c>
      <c r="I9" s="53">
        <v>627515</v>
      </c>
    </row>
    <row r="10" spans="1:9" ht="19.5" customHeight="1">
      <c r="A10" s="48" t="s">
        <v>20</v>
      </c>
      <c r="B10" s="49" t="s">
        <v>331</v>
      </c>
      <c r="C10" s="27">
        <v>31508</v>
      </c>
      <c r="D10" s="27">
        <v>849863</v>
      </c>
      <c r="E10" s="27">
        <v>166703</v>
      </c>
      <c r="F10" s="27">
        <v>0</v>
      </c>
      <c r="G10" s="27">
        <v>285553</v>
      </c>
      <c r="H10" s="27">
        <v>0</v>
      </c>
      <c r="I10" s="50">
        <v>1333627</v>
      </c>
    </row>
    <row r="11" spans="1:9" ht="19.5" customHeight="1">
      <c r="A11" s="51" t="s">
        <v>22</v>
      </c>
      <c r="B11" s="52" t="s">
        <v>332</v>
      </c>
      <c r="C11" s="23">
        <v>0</v>
      </c>
      <c r="D11" s="23">
        <v>42115</v>
      </c>
      <c r="E11" s="23">
        <v>552</v>
      </c>
      <c r="F11" s="23">
        <v>0</v>
      </c>
      <c r="G11" s="23">
        <v>0</v>
      </c>
      <c r="H11" s="23">
        <v>0</v>
      </c>
      <c r="I11" s="53">
        <v>42667</v>
      </c>
    </row>
    <row r="12" spans="1:9" ht="19.5" customHeight="1">
      <c r="A12" s="51" t="s">
        <v>24</v>
      </c>
      <c r="B12" s="52" t="s">
        <v>333</v>
      </c>
      <c r="C12" s="23">
        <v>2864</v>
      </c>
      <c r="D12" s="23">
        <v>130</v>
      </c>
      <c r="E12" s="23">
        <v>23675</v>
      </c>
      <c r="F12" s="23">
        <v>0</v>
      </c>
      <c r="G12" s="23">
        <v>0</v>
      </c>
      <c r="H12" s="23">
        <v>0</v>
      </c>
      <c r="I12" s="53">
        <v>26669</v>
      </c>
    </row>
    <row r="13" spans="1:9" ht="19.5" customHeight="1">
      <c r="A13" s="51" t="s">
        <v>26</v>
      </c>
      <c r="B13" s="52" t="s">
        <v>334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53">
        <v>0</v>
      </c>
    </row>
    <row r="14" spans="1:9" ht="39.75" customHeight="1">
      <c r="A14" s="51" t="s">
        <v>28</v>
      </c>
      <c r="B14" s="52" t="s">
        <v>335</v>
      </c>
      <c r="C14" s="23">
        <v>0</v>
      </c>
      <c r="D14" s="23">
        <v>13583</v>
      </c>
      <c r="E14" s="23">
        <v>0</v>
      </c>
      <c r="F14" s="23">
        <v>0</v>
      </c>
      <c r="G14" s="23">
        <v>0</v>
      </c>
      <c r="H14" s="23">
        <v>0</v>
      </c>
      <c r="I14" s="53">
        <v>13583</v>
      </c>
    </row>
    <row r="15" spans="1:9" ht="19.5" customHeight="1">
      <c r="A15" s="51" t="s">
        <v>30</v>
      </c>
      <c r="B15" s="52" t="s">
        <v>336</v>
      </c>
      <c r="C15" s="23">
        <v>0</v>
      </c>
      <c r="D15" s="23">
        <v>85771</v>
      </c>
      <c r="E15" s="23">
        <v>28830</v>
      </c>
      <c r="F15" s="23">
        <v>0</v>
      </c>
      <c r="G15" s="23">
        <v>332987</v>
      </c>
      <c r="H15" s="23">
        <v>0</v>
      </c>
      <c r="I15" s="53">
        <v>447588</v>
      </c>
    </row>
    <row r="16" spans="1:9" ht="19.5" customHeight="1">
      <c r="A16" s="48" t="s">
        <v>32</v>
      </c>
      <c r="B16" s="49" t="s">
        <v>337</v>
      </c>
      <c r="C16" s="27">
        <v>2864</v>
      </c>
      <c r="D16" s="27">
        <v>141599</v>
      </c>
      <c r="E16" s="27">
        <v>53057</v>
      </c>
      <c r="F16" s="27">
        <v>0</v>
      </c>
      <c r="G16" s="27">
        <v>332987</v>
      </c>
      <c r="H16" s="27">
        <v>0</v>
      </c>
      <c r="I16" s="50">
        <v>530507</v>
      </c>
    </row>
    <row r="17" spans="1:9" ht="19.5" customHeight="1">
      <c r="A17" s="48" t="s">
        <v>34</v>
      </c>
      <c r="B17" s="49" t="s">
        <v>338</v>
      </c>
      <c r="C17" s="27">
        <v>131419</v>
      </c>
      <c r="D17" s="27">
        <v>30322268</v>
      </c>
      <c r="E17" s="27">
        <v>1167463</v>
      </c>
      <c r="F17" s="27">
        <v>0</v>
      </c>
      <c r="G17" s="27">
        <v>77993</v>
      </c>
      <c r="H17" s="27">
        <v>0</v>
      </c>
      <c r="I17" s="50">
        <v>31699143</v>
      </c>
    </row>
    <row r="18" spans="1:9" ht="19.5" customHeight="1">
      <c r="A18" s="48" t="s">
        <v>36</v>
      </c>
      <c r="B18" s="49" t="s">
        <v>339</v>
      </c>
      <c r="C18" s="27">
        <v>86683</v>
      </c>
      <c r="D18" s="27">
        <v>7741980</v>
      </c>
      <c r="E18" s="27">
        <v>797081</v>
      </c>
      <c r="F18" s="27">
        <v>0</v>
      </c>
      <c r="G18" s="27">
        <v>0</v>
      </c>
      <c r="H18" s="27">
        <v>0</v>
      </c>
      <c r="I18" s="50">
        <v>8625744</v>
      </c>
    </row>
    <row r="19" spans="1:9" ht="19.5" customHeight="1">
      <c r="A19" s="51" t="s">
        <v>38</v>
      </c>
      <c r="B19" s="52" t="s">
        <v>340</v>
      </c>
      <c r="C19" s="23">
        <v>10534</v>
      </c>
      <c r="D19" s="23">
        <v>786489</v>
      </c>
      <c r="E19" s="23">
        <v>133115</v>
      </c>
      <c r="F19" s="23">
        <v>0</v>
      </c>
      <c r="G19" s="23">
        <v>0</v>
      </c>
      <c r="H19" s="23">
        <v>0</v>
      </c>
      <c r="I19" s="53">
        <v>930138</v>
      </c>
    </row>
    <row r="20" spans="1:9" ht="19.5" customHeight="1">
      <c r="A20" s="51" t="s">
        <v>40</v>
      </c>
      <c r="B20" s="52" t="s">
        <v>341</v>
      </c>
      <c r="C20" s="23">
        <v>1985</v>
      </c>
      <c r="D20" s="23">
        <v>67008</v>
      </c>
      <c r="E20" s="23">
        <v>35257</v>
      </c>
      <c r="F20" s="23">
        <v>0</v>
      </c>
      <c r="G20" s="23">
        <v>0</v>
      </c>
      <c r="H20" s="23">
        <v>0</v>
      </c>
      <c r="I20" s="53">
        <v>104250</v>
      </c>
    </row>
    <row r="21" spans="1:9" ht="19.5" customHeight="1">
      <c r="A21" s="48" t="s">
        <v>42</v>
      </c>
      <c r="B21" s="49" t="s">
        <v>342</v>
      </c>
      <c r="C21" s="27">
        <v>95232</v>
      </c>
      <c r="D21" s="27">
        <v>8461461</v>
      </c>
      <c r="E21" s="27">
        <v>894939</v>
      </c>
      <c r="F21" s="27">
        <v>0</v>
      </c>
      <c r="G21" s="27">
        <v>0</v>
      </c>
      <c r="H21" s="27">
        <v>0</v>
      </c>
      <c r="I21" s="50">
        <v>9451632</v>
      </c>
    </row>
    <row r="22" spans="1:9" ht="19.5" customHeight="1">
      <c r="A22" s="48" t="s">
        <v>44</v>
      </c>
      <c r="B22" s="49" t="s">
        <v>343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50">
        <v>0</v>
      </c>
    </row>
    <row r="23" spans="1:9" ht="19.5" customHeight="1">
      <c r="A23" s="51" t="s">
        <v>46</v>
      </c>
      <c r="B23" s="52" t="s">
        <v>344</v>
      </c>
      <c r="C23" s="23">
        <v>879</v>
      </c>
      <c r="D23" s="23">
        <v>0</v>
      </c>
      <c r="E23" s="23">
        <v>230711</v>
      </c>
      <c r="F23" s="23">
        <v>0</v>
      </c>
      <c r="G23" s="23">
        <v>0</v>
      </c>
      <c r="H23" s="23">
        <v>0</v>
      </c>
      <c r="I23" s="53">
        <v>231590</v>
      </c>
    </row>
    <row r="24" spans="1:9" ht="19.5" customHeight="1">
      <c r="A24" s="51" t="s">
        <v>48</v>
      </c>
      <c r="B24" s="52" t="s">
        <v>345</v>
      </c>
      <c r="C24" s="23">
        <v>879</v>
      </c>
      <c r="D24" s="23">
        <v>0</v>
      </c>
      <c r="E24" s="23">
        <v>230711</v>
      </c>
      <c r="F24" s="23">
        <v>0</v>
      </c>
      <c r="G24" s="23">
        <v>0</v>
      </c>
      <c r="H24" s="23">
        <v>0</v>
      </c>
      <c r="I24" s="53">
        <v>231590</v>
      </c>
    </row>
    <row r="25" spans="1:9" ht="19.5" customHeight="1">
      <c r="A25" s="51" t="s">
        <v>50</v>
      </c>
      <c r="B25" s="52" t="s">
        <v>346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53">
        <v>0</v>
      </c>
    </row>
    <row r="26" spans="1:9" ht="19.5" customHeight="1">
      <c r="A26" s="48" t="s">
        <v>52</v>
      </c>
      <c r="B26" s="49" t="s">
        <v>347</v>
      </c>
      <c r="C26" s="27">
        <v>95232</v>
      </c>
      <c r="D26" s="27">
        <v>8461461</v>
      </c>
      <c r="E26" s="27">
        <v>894939</v>
      </c>
      <c r="F26" s="27">
        <v>0</v>
      </c>
      <c r="G26" s="27">
        <v>0</v>
      </c>
      <c r="H26" s="27">
        <v>0</v>
      </c>
      <c r="I26" s="50">
        <v>9451632</v>
      </c>
    </row>
    <row r="27" spans="1:9" ht="19.5" customHeight="1">
      <c r="A27" s="48" t="s">
        <v>54</v>
      </c>
      <c r="B27" s="49" t="s">
        <v>348</v>
      </c>
      <c r="C27" s="27">
        <v>36187</v>
      </c>
      <c r="D27" s="27">
        <v>21860807</v>
      </c>
      <c r="E27" s="27">
        <v>272524</v>
      </c>
      <c r="F27" s="27">
        <v>0</v>
      </c>
      <c r="G27" s="27">
        <v>77993</v>
      </c>
      <c r="H27" s="27">
        <v>0</v>
      </c>
      <c r="I27" s="50">
        <v>22247511</v>
      </c>
    </row>
    <row r="28" spans="1:9" ht="19.5" customHeight="1" thickBot="1">
      <c r="A28" s="54" t="s">
        <v>56</v>
      </c>
      <c r="B28" s="55" t="s">
        <v>349</v>
      </c>
      <c r="C28" s="56">
        <v>74875</v>
      </c>
      <c r="D28" s="56">
        <v>266798</v>
      </c>
      <c r="E28" s="56">
        <v>604535</v>
      </c>
      <c r="F28" s="56">
        <v>0</v>
      </c>
      <c r="G28" s="56">
        <v>0</v>
      </c>
      <c r="H28" s="56">
        <v>0</v>
      </c>
      <c r="I28" s="57">
        <v>946208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&amp;CKimutatás az immateriális javak, tárgyi eszközök koncesszióba, vagyonkezelésbe adott eszközök állományának alakulásáról 2014. év (e Ft)&amp;R2.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5"/>
  <sheetViews>
    <sheetView zoomScale="70" zoomScaleNormal="70" zoomScalePageLayoutView="0" workbookViewId="0" topLeftCell="A1">
      <pane xSplit="2" ySplit="2" topLeftCell="C3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ColWidth="9.140625" defaultRowHeight="15"/>
  <cols>
    <col min="1" max="1" width="11.28125" style="58" customWidth="1"/>
    <col min="2" max="2" width="69.57421875" style="58" bestFit="1" customWidth="1"/>
    <col min="3" max="4" width="14.57421875" style="58" customWidth="1"/>
    <col min="5" max="5" width="14.7109375" style="58" customWidth="1"/>
    <col min="6" max="8" width="14.57421875" style="58" customWidth="1"/>
    <col min="9" max="9" width="14.7109375" style="58" customWidth="1"/>
    <col min="10" max="12" width="14.57421875" style="58" customWidth="1"/>
    <col min="13" max="13" width="14.7109375" style="58" customWidth="1"/>
    <col min="14" max="16" width="14.57421875" style="58" customWidth="1"/>
    <col min="17" max="17" width="14.7109375" style="58" customWidth="1"/>
    <col min="18" max="18" width="14.57421875" style="58" customWidth="1"/>
    <col min="19" max="16384" width="9.140625" style="58" customWidth="1"/>
  </cols>
  <sheetData>
    <row r="1" spans="1:18" ht="16.5" customHeight="1" thickBot="1">
      <c r="A1" s="326" t="s">
        <v>350</v>
      </c>
      <c r="B1" s="326" t="s">
        <v>351</v>
      </c>
      <c r="C1" s="323" t="s">
        <v>352</v>
      </c>
      <c r="D1" s="324"/>
      <c r="E1" s="324"/>
      <c r="F1" s="325"/>
      <c r="G1" s="324" t="s">
        <v>353</v>
      </c>
      <c r="H1" s="324"/>
      <c r="I1" s="324"/>
      <c r="J1" s="325"/>
      <c r="K1" s="324" t="s">
        <v>354</v>
      </c>
      <c r="L1" s="324"/>
      <c r="M1" s="324"/>
      <c r="N1" s="325"/>
      <c r="O1" s="323" t="s">
        <v>355</v>
      </c>
      <c r="P1" s="324"/>
      <c r="Q1" s="324"/>
      <c r="R1" s="325"/>
    </row>
    <row r="2" spans="1:18" ht="48" thickBot="1">
      <c r="A2" s="327"/>
      <c r="B2" s="327"/>
      <c r="C2" s="59" t="s">
        <v>356</v>
      </c>
      <c r="D2" s="60" t="s">
        <v>357</v>
      </c>
      <c r="E2" s="60" t="s">
        <v>358</v>
      </c>
      <c r="F2" s="61" t="s">
        <v>359</v>
      </c>
      <c r="G2" s="59" t="s">
        <v>356</v>
      </c>
      <c r="H2" s="60" t="s">
        <v>357</v>
      </c>
      <c r="I2" s="60" t="s">
        <v>358</v>
      </c>
      <c r="J2" s="61" t="s">
        <v>359</v>
      </c>
      <c r="K2" s="59" t="s">
        <v>356</v>
      </c>
      <c r="L2" s="60" t="s">
        <v>357</v>
      </c>
      <c r="M2" s="60" t="s">
        <v>358</v>
      </c>
      <c r="N2" s="61" t="s">
        <v>359</v>
      </c>
      <c r="O2" s="62" t="s">
        <v>356</v>
      </c>
      <c r="P2" s="63" t="s">
        <v>357</v>
      </c>
      <c r="Q2" s="63" t="s">
        <v>358</v>
      </c>
      <c r="R2" s="64" t="s">
        <v>359</v>
      </c>
    </row>
    <row r="3" spans="1:18" ht="18" customHeight="1">
      <c r="A3" s="65" t="s">
        <v>360</v>
      </c>
      <c r="B3" s="66" t="s">
        <v>361</v>
      </c>
      <c r="C3" s="67"/>
      <c r="D3" s="68"/>
      <c r="E3" s="68"/>
      <c r="F3" s="69">
        <f>SUM(C3:E3)</f>
        <v>0</v>
      </c>
      <c r="G3" s="70">
        <f>G4</f>
        <v>0</v>
      </c>
      <c r="H3" s="71">
        <f>H4</f>
        <v>28297</v>
      </c>
      <c r="I3" s="71">
        <f>I4</f>
        <v>0</v>
      </c>
      <c r="J3" s="72">
        <f aca="true" t="shared" si="0" ref="J3:J66">SUM(G3:I3)</f>
        <v>28297</v>
      </c>
      <c r="K3" s="70">
        <f>K4</f>
        <v>0</v>
      </c>
      <c r="L3" s="71">
        <f>L4</f>
        <v>28297</v>
      </c>
      <c r="M3" s="71">
        <f>M4</f>
        <v>0</v>
      </c>
      <c r="N3" s="72">
        <f aca="true" t="shared" si="1" ref="N3:N66">SUM(K3:M3)</f>
        <v>28297</v>
      </c>
      <c r="O3" s="73"/>
      <c r="P3" s="74">
        <f aca="true" t="shared" si="2" ref="P3:R4">L3/H3</f>
        <v>1</v>
      </c>
      <c r="Q3" s="74"/>
      <c r="R3" s="75">
        <f t="shared" si="2"/>
        <v>1</v>
      </c>
    </row>
    <row r="4" spans="1:18" ht="18" customHeight="1">
      <c r="A4" s="76" t="s">
        <v>362</v>
      </c>
      <c r="B4" s="77" t="s">
        <v>363</v>
      </c>
      <c r="C4" s="78"/>
      <c r="D4" s="79"/>
      <c r="E4" s="79"/>
      <c r="F4" s="80"/>
      <c r="G4" s="81">
        <f>SUM(G5:G7)</f>
        <v>0</v>
      </c>
      <c r="H4" s="82">
        <f>SUM(H5:H7)</f>
        <v>28297</v>
      </c>
      <c r="I4" s="82">
        <f>SUM(I5:I7)</f>
        <v>0</v>
      </c>
      <c r="J4" s="83">
        <f>SUM(J5:J6)</f>
        <v>28297</v>
      </c>
      <c r="K4" s="81">
        <f>SUM(K5:K7)</f>
        <v>0</v>
      </c>
      <c r="L4" s="82">
        <f>SUM(L5:L7)</f>
        <v>28297</v>
      </c>
      <c r="M4" s="82">
        <f>SUM(M5:M7)</f>
        <v>0</v>
      </c>
      <c r="N4" s="83">
        <f t="shared" si="1"/>
        <v>28297</v>
      </c>
      <c r="O4" s="84"/>
      <c r="P4" s="85">
        <f t="shared" si="2"/>
        <v>1</v>
      </c>
      <c r="Q4" s="85"/>
      <c r="R4" s="86">
        <f t="shared" si="2"/>
        <v>1</v>
      </c>
    </row>
    <row r="5" spans="1:18" ht="18" customHeight="1">
      <c r="A5" s="76"/>
      <c r="B5" s="77" t="s">
        <v>364</v>
      </c>
      <c r="C5" s="78"/>
      <c r="D5" s="79"/>
      <c r="E5" s="79"/>
      <c r="F5" s="80"/>
      <c r="G5" s="81"/>
      <c r="H5" s="82">
        <v>23455</v>
      </c>
      <c r="I5" s="82"/>
      <c r="J5" s="83">
        <f>SUM(G5:I5)</f>
        <v>23455</v>
      </c>
      <c r="K5" s="81"/>
      <c r="L5" s="82">
        <v>23455</v>
      </c>
      <c r="M5" s="82"/>
      <c r="N5" s="83">
        <f t="shared" si="1"/>
        <v>23455</v>
      </c>
      <c r="O5" s="84"/>
      <c r="P5" s="85">
        <f>L5/H5</f>
        <v>1</v>
      </c>
      <c r="Q5" s="85"/>
      <c r="R5" s="86">
        <f>N5/J5</f>
        <v>1</v>
      </c>
    </row>
    <row r="6" spans="1:18" ht="18" customHeight="1">
      <c r="A6" s="76"/>
      <c r="B6" s="77" t="s">
        <v>365</v>
      </c>
      <c r="C6" s="78"/>
      <c r="D6" s="79"/>
      <c r="E6" s="79"/>
      <c r="F6" s="80"/>
      <c r="G6" s="81"/>
      <c r="H6" s="82">
        <v>4842</v>
      </c>
      <c r="I6" s="82"/>
      <c r="J6" s="83">
        <f>SUM(G6:I6)</f>
        <v>4842</v>
      </c>
      <c r="K6" s="81"/>
      <c r="L6" s="82">
        <v>4842</v>
      </c>
      <c r="M6" s="82"/>
      <c r="N6" s="83">
        <f t="shared" si="1"/>
        <v>4842</v>
      </c>
      <c r="O6" s="84"/>
      <c r="P6" s="85">
        <f>L6/H6</f>
        <v>1</v>
      </c>
      <c r="Q6" s="85"/>
      <c r="R6" s="86">
        <f>N6/J6</f>
        <v>1</v>
      </c>
    </row>
    <row r="7" spans="1:18" ht="18" customHeight="1">
      <c r="A7" s="76"/>
      <c r="B7" s="77" t="s">
        <v>366</v>
      </c>
      <c r="C7" s="78"/>
      <c r="D7" s="79"/>
      <c r="E7" s="79"/>
      <c r="F7" s="80"/>
      <c r="G7" s="81"/>
      <c r="H7" s="82"/>
      <c r="I7" s="82"/>
      <c r="J7" s="83">
        <f>SUM(G7:I7)</f>
        <v>0</v>
      </c>
      <c r="K7" s="81"/>
      <c r="L7" s="82"/>
      <c r="M7" s="82"/>
      <c r="N7" s="83">
        <f t="shared" si="1"/>
        <v>0</v>
      </c>
      <c r="O7" s="84"/>
      <c r="P7" s="85"/>
      <c r="Q7" s="85"/>
      <c r="R7" s="86"/>
    </row>
    <row r="8" spans="1:18" ht="18" customHeight="1">
      <c r="A8" s="87" t="s">
        <v>367</v>
      </c>
      <c r="B8" s="88" t="s">
        <v>368</v>
      </c>
      <c r="C8" s="89">
        <f>C9+C14+C23+C39+C43+C44+C72</f>
        <v>43051</v>
      </c>
      <c r="D8" s="90">
        <f>D9+D14+D23+D39+D43+D44+D72</f>
        <v>0</v>
      </c>
      <c r="E8" s="90">
        <f>E9+E14+E23+E39+E43+E44+E72</f>
        <v>0</v>
      </c>
      <c r="F8" s="91">
        <f>SUM(C8:E8)</f>
        <v>43051</v>
      </c>
      <c r="G8" s="89">
        <f>G9+G14+G23+G39+G43+G44+G72</f>
        <v>351905</v>
      </c>
      <c r="H8" s="90">
        <f>H9+H14+H23+H39+H43+H44+H72</f>
        <v>7074</v>
      </c>
      <c r="I8" s="90">
        <f>I9+I14+I23+I39+I43+I44+I72</f>
        <v>0</v>
      </c>
      <c r="J8" s="91">
        <f t="shared" si="0"/>
        <v>358979</v>
      </c>
      <c r="K8" s="89">
        <f>K9+K14+K23+K39+K43+K44+K72</f>
        <v>129852</v>
      </c>
      <c r="L8" s="90">
        <f>L9+L14+L23+L39+L43+L44+L72</f>
        <v>6759</v>
      </c>
      <c r="M8" s="90">
        <f>M9+M14+M23+M39+M43+M44+M72</f>
        <v>0</v>
      </c>
      <c r="N8" s="91">
        <f t="shared" si="1"/>
        <v>136611</v>
      </c>
      <c r="O8" s="73">
        <f aca="true" t="shared" si="3" ref="O8:O14">K8/G8</f>
        <v>0.3689973146161606</v>
      </c>
      <c r="P8" s="92"/>
      <c r="Q8" s="92"/>
      <c r="R8" s="93">
        <f aca="true" t="shared" si="4" ref="R8:R14">N8/J8</f>
        <v>0.38055429426233844</v>
      </c>
    </row>
    <row r="9" spans="1:18" ht="18" customHeight="1">
      <c r="A9" s="94" t="s">
        <v>369</v>
      </c>
      <c r="B9" s="95" t="s">
        <v>370</v>
      </c>
      <c r="C9" s="96"/>
      <c r="D9" s="97"/>
      <c r="E9" s="97"/>
      <c r="F9" s="98">
        <f>SUM(C9:E9)</f>
        <v>0</v>
      </c>
      <c r="G9" s="96">
        <f>G10+G12</f>
        <v>2248</v>
      </c>
      <c r="H9" s="97">
        <f aca="true" t="shared" si="5" ref="H9:N10">H10</f>
        <v>0</v>
      </c>
      <c r="I9" s="97">
        <f t="shared" si="5"/>
        <v>0</v>
      </c>
      <c r="J9" s="99">
        <f t="shared" si="0"/>
        <v>2248</v>
      </c>
      <c r="K9" s="96">
        <f>K10+K12</f>
        <v>2248</v>
      </c>
      <c r="L9" s="97">
        <f t="shared" si="5"/>
        <v>0</v>
      </c>
      <c r="M9" s="97">
        <f t="shared" si="5"/>
        <v>0</v>
      </c>
      <c r="N9" s="99">
        <f t="shared" si="1"/>
        <v>2248</v>
      </c>
      <c r="O9" s="100">
        <f t="shared" si="3"/>
        <v>1</v>
      </c>
      <c r="P9" s="101"/>
      <c r="Q9" s="101"/>
      <c r="R9" s="102">
        <f t="shared" si="4"/>
        <v>1</v>
      </c>
    </row>
    <row r="10" spans="1:18" ht="18" customHeight="1">
      <c r="A10" s="94" t="s">
        <v>371</v>
      </c>
      <c r="B10" s="95" t="s">
        <v>372</v>
      </c>
      <c r="C10" s="96"/>
      <c r="D10" s="97"/>
      <c r="E10" s="97"/>
      <c r="F10" s="98"/>
      <c r="G10" s="96">
        <f>G11</f>
        <v>2200</v>
      </c>
      <c r="H10" s="97">
        <f t="shared" si="5"/>
        <v>0</v>
      </c>
      <c r="I10" s="97">
        <f t="shared" si="5"/>
        <v>0</v>
      </c>
      <c r="J10" s="99">
        <f t="shared" si="0"/>
        <v>2200</v>
      </c>
      <c r="K10" s="96">
        <f t="shared" si="5"/>
        <v>2200</v>
      </c>
      <c r="L10" s="97">
        <f t="shared" si="5"/>
        <v>0</v>
      </c>
      <c r="M10" s="97">
        <f t="shared" si="5"/>
        <v>0</v>
      </c>
      <c r="N10" s="103">
        <f t="shared" si="5"/>
        <v>2200</v>
      </c>
      <c r="O10" s="100">
        <f t="shared" si="3"/>
        <v>1</v>
      </c>
      <c r="P10" s="101"/>
      <c r="Q10" s="101"/>
      <c r="R10" s="102">
        <f t="shared" si="4"/>
        <v>1</v>
      </c>
    </row>
    <row r="11" spans="1:18" ht="18" customHeight="1">
      <c r="A11" s="94"/>
      <c r="B11" s="104" t="s">
        <v>373</v>
      </c>
      <c r="C11" s="96"/>
      <c r="D11" s="97"/>
      <c r="E11" s="97"/>
      <c r="F11" s="98"/>
      <c r="G11" s="105">
        <v>2200</v>
      </c>
      <c r="H11" s="97"/>
      <c r="I11" s="97"/>
      <c r="J11" s="98">
        <f t="shared" si="0"/>
        <v>2200</v>
      </c>
      <c r="K11" s="105">
        <v>2200</v>
      </c>
      <c r="L11" s="97"/>
      <c r="M11" s="97"/>
      <c r="N11" s="98">
        <f t="shared" si="1"/>
        <v>2200</v>
      </c>
      <c r="O11" s="84">
        <f t="shared" si="3"/>
        <v>1</v>
      </c>
      <c r="P11" s="85"/>
      <c r="Q11" s="85"/>
      <c r="R11" s="86">
        <f t="shared" si="4"/>
        <v>1</v>
      </c>
    </row>
    <row r="12" spans="1:18" ht="18" customHeight="1">
      <c r="A12" s="106" t="s">
        <v>374</v>
      </c>
      <c r="B12" s="95" t="s">
        <v>375</v>
      </c>
      <c r="C12" s="107"/>
      <c r="D12" s="108"/>
      <c r="E12" s="108"/>
      <c r="F12" s="109"/>
      <c r="G12" s="110">
        <f>G13</f>
        <v>48</v>
      </c>
      <c r="H12" s="111"/>
      <c r="I12" s="111"/>
      <c r="J12" s="99">
        <f t="shared" si="0"/>
        <v>48</v>
      </c>
      <c r="K12" s="110">
        <f>K13</f>
        <v>48</v>
      </c>
      <c r="L12" s="111"/>
      <c r="M12" s="111"/>
      <c r="N12" s="99">
        <f t="shared" si="1"/>
        <v>48</v>
      </c>
      <c r="O12" s="100">
        <f t="shared" si="3"/>
        <v>1</v>
      </c>
      <c r="P12" s="101"/>
      <c r="Q12" s="101"/>
      <c r="R12" s="102">
        <f t="shared" si="4"/>
        <v>1</v>
      </c>
    </row>
    <row r="13" spans="1:18" ht="18" customHeight="1">
      <c r="A13" s="106"/>
      <c r="B13" s="112" t="s">
        <v>376</v>
      </c>
      <c r="C13" s="96"/>
      <c r="D13" s="97"/>
      <c r="E13" s="97"/>
      <c r="F13" s="98"/>
      <c r="G13" s="105">
        <v>48</v>
      </c>
      <c r="H13" s="97"/>
      <c r="I13" s="97"/>
      <c r="J13" s="109">
        <f t="shared" si="0"/>
        <v>48</v>
      </c>
      <c r="K13" s="105">
        <v>48</v>
      </c>
      <c r="L13" s="97"/>
      <c r="M13" s="97"/>
      <c r="N13" s="109">
        <f t="shared" si="1"/>
        <v>48</v>
      </c>
      <c r="O13" s="84">
        <f t="shared" si="3"/>
        <v>1</v>
      </c>
      <c r="P13" s="85"/>
      <c r="Q13" s="85"/>
      <c r="R13" s="86">
        <f t="shared" si="4"/>
        <v>1</v>
      </c>
    </row>
    <row r="14" spans="1:18" ht="18" customHeight="1">
      <c r="A14" s="94" t="s">
        <v>377</v>
      </c>
      <c r="B14" s="95" t="s">
        <v>378</v>
      </c>
      <c r="C14" s="113">
        <f>SUM(C15:C15)</f>
        <v>1000</v>
      </c>
      <c r="D14" s="114">
        <f>SUM(D15:D15)</f>
        <v>0</v>
      </c>
      <c r="E14" s="114">
        <f>SUM(E15:E15)</f>
        <v>0</v>
      </c>
      <c r="F14" s="99">
        <f>SUM(C14:E14)</f>
        <v>1000</v>
      </c>
      <c r="G14" s="115">
        <f>SUM(G15:G22)</f>
        <v>6841</v>
      </c>
      <c r="H14" s="116">
        <f>SUM(H15:H22)</f>
        <v>0</v>
      </c>
      <c r="I14" s="114">
        <f>SUM(I15:I22)</f>
        <v>0</v>
      </c>
      <c r="J14" s="99">
        <f t="shared" si="0"/>
        <v>6841</v>
      </c>
      <c r="K14" s="115">
        <f>SUM(K15:K22)</f>
        <v>6594</v>
      </c>
      <c r="L14" s="116">
        <f>SUM(L15:L22)</f>
        <v>0</v>
      </c>
      <c r="M14" s="114">
        <f>SUM(M15:M22)</f>
        <v>0</v>
      </c>
      <c r="N14" s="99">
        <f t="shared" si="1"/>
        <v>6594</v>
      </c>
      <c r="O14" s="100">
        <f t="shared" si="3"/>
        <v>0.9638941675193685</v>
      </c>
      <c r="P14" s="101"/>
      <c r="Q14" s="101"/>
      <c r="R14" s="102">
        <f t="shared" si="4"/>
        <v>0.9638941675193685</v>
      </c>
    </row>
    <row r="15" spans="1:18" ht="18" customHeight="1">
      <c r="A15" s="94"/>
      <c r="B15" s="117" t="s">
        <v>379</v>
      </c>
      <c r="C15" s="118">
        <v>1000</v>
      </c>
      <c r="D15" s="119"/>
      <c r="E15" s="119"/>
      <c r="F15" s="98">
        <f>SUM(C15:E15)</f>
        <v>1000</v>
      </c>
      <c r="G15" s="118"/>
      <c r="H15" s="119"/>
      <c r="I15" s="119"/>
      <c r="J15" s="98"/>
      <c r="K15" s="118"/>
      <c r="L15" s="119"/>
      <c r="M15" s="119"/>
      <c r="N15" s="98"/>
      <c r="O15" s="84"/>
      <c r="P15" s="85"/>
      <c r="Q15" s="85"/>
      <c r="R15" s="86"/>
    </row>
    <row r="16" spans="1:18" ht="18" customHeight="1">
      <c r="A16" s="94"/>
      <c r="B16" s="112" t="s">
        <v>380</v>
      </c>
      <c r="C16" s="118"/>
      <c r="D16" s="119"/>
      <c r="E16" s="119"/>
      <c r="F16" s="98"/>
      <c r="G16" s="118">
        <v>1796</v>
      </c>
      <c r="H16" s="119"/>
      <c r="I16" s="119"/>
      <c r="J16" s="98">
        <f t="shared" si="0"/>
        <v>1796</v>
      </c>
      <c r="K16" s="118">
        <v>1796</v>
      </c>
      <c r="L16" s="119"/>
      <c r="M16" s="119"/>
      <c r="N16" s="98">
        <f t="shared" si="1"/>
        <v>1796</v>
      </c>
      <c r="O16" s="84">
        <f aca="true" t="shared" si="6" ref="O16:O38">K16/G16</f>
        <v>1</v>
      </c>
      <c r="P16" s="85"/>
      <c r="Q16" s="85"/>
      <c r="R16" s="86">
        <f aca="true" t="shared" si="7" ref="R16:R38">N16/J16</f>
        <v>1</v>
      </c>
    </row>
    <row r="17" spans="1:18" ht="18" customHeight="1">
      <c r="A17" s="94"/>
      <c r="B17" s="112" t="s">
        <v>381</v>
      </c>
      <c r="C17" s="118"/>
      <c r="D17" s="119"/>
      <c r="E17" s="119"/>
      <c r="F17" s="98"/>
      <c r="G17" s="118">
        <v>2498</v>
      </c>
      <c r="H17" s="119"/>
      <c r="I17" s="119"/>
      <c r="J17" s="98">
        <f t="shared" si="0"/>
        <v>2498</v>
      </c>
      <c r="K17" s="118">
        <v>2498</v>
      </c>
      <c r="L17" s="119"/>
      <c r="M17" s="119"/>
      <c r="N17" s="98">
        <f t="shared" si="1"/>
        <v>2498</v>
      </c>
      <c r="O17" s="84">
        <f t="shared" si="6"/>
        <v>1</v>
      </c>
      <c r="P17" s="85"/>
      <c r="Q17" s="85"/>
      <c r="R17" s="86">
        <f t="shared" si="7"/>
        <v>1</v>
      </c>
    </row>
    <row r="18" spans="1:18" ht="18" customHeight="1">
      <c r="A18" s="94"/>
      <c r="B18" s="112" t="s">
        <v>382</v>
      </c>
      <c r="C18" s="118"/>
      <c r="D18" s="119"/>
      <c r="E18" s="119"/>
      <c r="F18" s="98"/>
      <c r="G18" s="118">
        <v>1995</v>
      </c>
      <c r="H18" s="119"/>
      <c r="I18" s="119"/>
      <c r="J18" s="98">
        <f t="shared" si="0"/>
        <v>1995</v>
      </c>
      <c r="K18" s="118">
        <v>1995</v>
      </c>
      <c r="L18" s="119"/>
      <c r="M18" s="119"/>
      <c r="N18" s="98">
        <f t="shared" si="1"/>
        <v>1995</v>
      </c>
      <c r="O18" s="84">
        <f t="shared" si="6"/>
        <v>1</v>
      </c>
      <c r="P18" s="85"/>
      <c r="Q18" s="85"/>
      <c r="R18" s="86">
        <f t="shared" si="7"/>
        <v>1</v>
      </c>
    </row>
    <row r="19" spans="1:18" ht="18" customHeight="1">
      <c r="A19" s="94"/>
      <c r="B19" s="112" t="s">
        <v>383</v>
      </c>
      <c r="C19" s="118"/>
      <c r="D19" s="119"/>
      <c r="E19" s="119"/>
      <c r="F19" s="98"/>
      <c r="G19" s="118">
        <v>305</v>
      </c>
      <c r="H19" s="119"/>
      <c r="I19" s="119"/>
      <c r="J19" s="98">
        <f t="shared" si="0"/>
        <v>305</v>
      </c>
      <c r="K19" s="118">
        <v>305</v>
      </c>
      <c r="L19" s="119"/>
      <c r="M19" s="119"/>
      <c r="N19" s="98">
        <f t="shared" si="1"/>
        <v>305</v>
      </c>
      <c r="O19" s="84">
        <f t="shared" si="6"/>
        <v>1</v>
      </c>
      <c r="P19" s="85"/>
      <c r="Q19" s="85"/>
      <c r="R19" s="86">
        <f t="shared" si="7"/>
        <v>1</v>
      </c>
    </row>
    <row r="20" spans="1:18" ht="18" customHeight="1">
      <c r="A20" s="94"/>
      <c r="B20" s="112" t="s">
        <v>384</v>
      </c>
      <c r="C20" s="118"/>
      <c r="D20" s="119"/>
      <c r="E20" s="119"/>
      <c r="F20" s="98"/>
      <c r="G20" s="118">
        <v>99</v>
      </c>
      <c r="H20" s="119"/>
      <c r="I20" s="119"/>
      <c r="J20" s="98">
        <f t="shared" si="0"/>
        <v>99</v>
      </c>
      <c r="K20" s="118"/>
      <c r="L20" s="119"/>
      <c r="M20" s="119"/>
      <c r="N20" s="98">
        <f t="shared" si="1"/>
        <v>0</v>
      </c>
      <c r="O20" s="84">
        <f t="shared" si="6"/>
        <v>0</v>
      </c>
      <c r="P20" s="85"/>
      <c r="Q20" s="85"/>
      <c r="R20" s="86">
        <f t="shared" si="7"/>
        <v>0</v>
      </c>
    </row>
    <row r="21" spans="1:18" ht="18" customHeight="1">
      <c r="A21" s="94"/>
      <c r="B21" s="112" t="s">
        <v>385</v>
      </c>
      <c r="C21" s="118"/>
      <c r="D21" s="119"/>
      <c r="E21" s="119"/>
      <c r="F21" s="98"/>
      <c r="G21" s="118">
        <v>98</v>
      </c>
      <c r="H21" s="119"/>
      <c r="I21" s="119"/>
      <c r="J21" s="98">
        <f t="shared" si="0"/>
        <v>98</v>
      </c>
      <c r="K21" s="118"/>
      <c r="L21" s="119"/>
      <c r="M21" s="119"/>
      <c r="N21" s="98">
        <f t="shared" si="1"/>
        <v>0</v>
      </c>
      <c r="O21" s="84">
        <f t="shared" si="6"/>
        <v>0</v>
      </c>
      <c r="P21" s="85"/>
      <c r="Q21" s="85"/>
      <c r="R21" s="86">
        <f t="shared" si="7"/>
        <v>0</v>
      </c>
    </row>
    <row r="22" spans="1:18" ht="18" customHeight="1">
      <c r="A22" s="94"/>
      <c r="B22" s="112" t="s">
        <v>386</v>
      </c>
      <c r="C22" s="118"/>
      <c r="D22" s="119"/>
      <c r="E22" s="119"/>
      <c r="F22" s="98"/>
      <c r="G22" s="118">
        <v>50</v>
      </c>
      <c r="H22" s="119"/>
      <c r="I22" s="119"/>
      <c r="J22" s="98">
        <f t="shared" si="0"/>
        <v>50</v>
      </c>
      <c r="K22" s="118"/>
      <c r="L22" s="119"/>
      <c r="M22" s="119"/>
      <c r="N22" s="98">
        <f t="shared" si="1"/>
        <v>0</v>
      </c>
      <c r="O22" s="84">
        <f t="shared" si="6"/>
        <v>0</v>
      </c>
      <c r="P22" s="85"/>
      <c r="Q22" s="85"/>
      <c r="R22" s="86">
        <f t="shared" si="7"/>
        <v>0</v>
      </c>
    </row>
    <row r="23" spans="1:18" s="126" customFormat="1" ht="18" customHeight="1">
      <c r="A23" s="94" t="s">
        <v>387</v>
      </c>
      <c r="B23" s="95" t="s">
        <v>388</v>
      </c>
      <c r="C23" s="120"/>
      <c r="D23" s="121"/>
      <c r="E23" s="121"/>
      <c r="F23" s="103"/>
      <c r="G23" s="122">
        <f>SUM(G24:G38)</f>
        <v>49416</v>
      </c>
      <c r="H23" s="123">
        <f>SUM(H24:H38)</f>
        <v>0</v>
      </c>
      <c r="I23" s="124">
        <f>SUM(I24:I38)</f>
        <v>0</v>
      </c>
      <c r="J23" s="125">
        <f t="shared" si="0"/>
        <v>49416</v>
      </c>
      <c r="K23" s="122">
        <f>SUM(K24:K38)</f>
        <v>48586</v>
      </c>
      <c r="L23" s="123">
        <f>SUM(L24:L38)</f>
        <v>0</v>
      </c>
      <c r="M23" s="124">
        <f>SUM(M24:M38)</f>
        <v>0</v>
      </c>
      <c r="N23" s="125">
        <f t="shared" si="1"/>
        <v>48586</v>
      </c>
      <c r="O23" s="100">
        <f t="shared" si="6"/>
        <v>0.9832038206248989</v>
      </c>
      <c r="P23" s="101"/>
      <c r="Q23" s="101"/>
      <c r="R23" s="102">
        <f t="shared" si="7"/>
        <v>0.9832038206248989</v>
      </c>
    </row>
    <row r="24" spans="1:18" ht="18" customHeight="1">
      <c r="A24" s="94"/>
      <c r="B24" s="127" t="s">
        <v>389</v>
      </c>
      <c r="C24" s="120"/>
      <c r="D24" s="121"/>
      <c r="E24" s="121"/>
      <c r="F24" s="98"/>
      <c r="G24" s="128">
        <v>610</v>
      </c>
      <c r="H24" s="124"/>
      <c r="I24" s="124"/>
      <c r="J24" s="129">
        <f t="shared" si="0"/>
        <v>610</v>
      </c>
      <c r="K24" s="128">
        <v>610</v>
      </c>
      <c r="L24" s="124"/>
      <c r="M24" s="124"/>
      <c r="N24" s="129">
        <f t="shared" si="1"/>
        <v>610</v>
      </c>
      <c r="O24" s="84">
        <f t="shared" si="6"/>
        <v>1</v>
      </c>
      <c r="P24" s="85"/>
      <c r="Q24" s="85"/>
      <c r="R24" s="86">
        <f t="shared" si="7"/>
        <v>1</v>
      </c>
    </row>
    <row r="25" spans="1:18" ht="36" customHeight="1">
      <c r="A25" s="94"/>
      <c r="B25" s="130" t="s">
        <v>390</v>
      </c>
      <c r="C25" s="120"/>
      <c r="D25" s="121"/>
      <c r="E25" s="121"/>
      <c r="F25" s="98"/>
      <c r="G25" s="128">
        <v>12070</v>
      </c>
      <c r="H25" s="124"/>
      <c r="I25" s="124"/>
      <c r="J25" s="131">
        <f t="shared" si="0"/>
        <v>12070</v>
      </c>
      <c r="K25" s="128">
        <v>12070</v>
      </c>
      <c r="L25" s="124"/>
      <c r="M25" s="124"/>
      <c r="N25" s="131">
        <f t="shared" si="1"/>
        <v>12070</v>
      </c>
      <c r="O25" s="84">
        <f t="shared" si="6"/>
        <v>1</v>
      </c>
      <c r="P25" s="85"/>
      <c r="Q25" s="85"/>
      <c r="R25" s="86">
        <f t="shared" si="7"/>
        <v>1</v>
      </c>
    </row>
    <row r="26" spans="1:18" ht="55.5" customHeight="1">
      <c r="A26" s="94"/>
      <c r="B26" s="130" t="s">
        <v>391</v>
      </c>
      <c r="C26" s="120"/>
      <c r="D26" s="121"/>
      <c r="E26" s="121"/>
      <c r="F26" s="98"/>
      <c r="G26" s="128">
        <v>185</v>
      </c>
      <c r="H26" s="124"/>
      <c r="I26" s="124"/>
      <c r="J26" s="131">
        <f t="shared" si="0"/>
        <v>185</v>
      </c>
      <c r="K26" s="128">
        <v>185</v>
      </c>
      <c r="L26" s="124"/>
      <c r="M26" s="124"/>
      <c r="N26" s="131">
        <f t="shared" si="1"/>
        <v>185</v>
      </c>
      <c r="O26" s="84">
        <f t="shared" si="6"/>
        <v>1</v>
      </c>
      <c r="P26" s="85"/>
      <c r="Q26" s="85"/>
      <c r="R26" s="86">
        <f t="shared" si="7"/>
        <v>1</v>
      </c>
    </row>
    <row r="27" spans="1:18" ht="18" customHeight="1">
      <c r="A27" s="94"/>
      <c r="B27" s="130" t="s">
        <v>392</v>
      </c>
      <c r="C27" s="120"/>
      <c r="D27" s="121"/>
      <c r="E27" s="121"/>
      <c r="F27" s="98"/>
      <c r="G27" s="128">
        <v>3201</v>
      </c>
      <c r="H27" s="124"/>
      <c r="I27" s="124"/>
      <c r="J27" s="129">
        <f t="shared" si="0"/>
        <v>3201</v>
      </c>
      <c r="K27" s="128">
        <v>3201</v>
      </c>
      <c r="L27" s="124"/>
      <c r="M27" s="124"/>
      <c r="N27" s="129">
        <f t="shared" si="1"/>
        <v>3201</v>
      </c>
      <c r="O27" s="84">
        <f t="shared" si="6"/>
        <v>1</v>
      </c>
      <c r="P27" s="85"/>
      <c r="Q27" s="85"/>
      <c r="R27" s="86">
        <f t="shared" si="7"/>
        <v>1</v>
      </c>
    </row>
    <row r="28" spans="1:18" ht="18" customHeight="1">
      <c r="A28" s="94"/>
      <c r="B28" s="127" t="s">
        <v>393</v>
      </c>
      <c r="C28" s="120"/>
      <c r="D28" s="121"/>
      <c r="E28" s="121"/>
      <c r="F28" s="98"/>
      <c r="G28" s="128">
        <v>469</v>
      </c>
      <c r="H28" s="124"/>
      <c r="I28" s="124"/>
      <c r="J28" s="129">
        <f t="shared" si="0"/>
        <v>469</v>
      </c>
      <c r="K28" s="128">
        <v>469</v>
      </c>
      <c r="L28" s="124"/>
      <c r="M28" s="124"/>
      <c r="N28" s="129">
        <f t="shared" si="1"/>
        <v>469</v>
      </c>
      <c r="O28" s="84">
        <f t="shared" si="6"/>
        <v>1</v>
      </c>
      <c r="P28" s="85"/>
      <c r="Q28" s="85"/>
      <c r="R28" s="86">
        <f t="shared" si="7"/>
        <v>1</v>
      </c>
    </row>
    <row r="29" spans="1:18" ht="36" customHeight="1">
      <c r="A29" s="94"/>
      <c r="B29" s="130" t="s">
        <v>394</v>
      </c>
      <c r="C29" s="120"/>
      <c r="D29" s="121"/>
      <c r="E29" s="121"/>
      <c r="F29" s="98"/>
      <c r="G29" s="128">
        <v>360</v>
      </c>
      <c r="H29" s="124"/>
      <c r="I29" s="124"/>
      <c r="J29" s="131">
        <f t="shared" si="0"/>
        <v>360</v>
      </c>
      <c r="K29" s="128">
        <v>360</v>
      </c>
      <c r="L29" s="124"/>
      <c r="M29" s="124"/>
      <c r="N29" s="131">
        <f t="shared" si="1"/>
        <v>360</v>
      </c>
      <c r="O29" s="84">
        <f t="shared" si="6"/>
        <v>1</v>
      </c>
      <c r="P29" s="85"/>
      <c r="Q29" s="85"/>
      <c r="R29" s="86">
        <f t="shared" si="7"/>
        <v>1</v>
      </c>
    </row>
    <row r="30" spans="1:18" ht="18" customHeight="1">
      <c r="A30" s="94"/>
      <c r="B30" s="127" t="s">
        <v>395</v>
      </c>
      <c r="C30" s="120"/>
      <c r="D30" s="121"/>
      <c r="E30" s="121"/>
      <c r="F30" s="98"/>
      <c r="G30" s="128">
        <v>2190</v>
      </c>
      <c r="H30" s="124"/>
      <c r="I30" s="124"/>
      <c r="J30" s="129">
        <f t="shared" si="0"/>
        <v>2190</v>
      </c>
      <c r="K30" s="128">
        <v>2190</v>
      </c>
      <c r="L30" s="124"/>
      <c r="M30" s="124"/>
      <c r="N30" s="129">
        <f t="shared" si="1"/>
        <v>2190</v>
      </c>
      <c r="O30" s="84">
        <f t="shared" si="6"/>
        <v>1</v>
      </c>
      <c r="P30" s="85"/>
      <c r="Q30" s="85"/>
      <c r="R30" s="86">
        <f t="shared" si="7"/>
        <v>1</v>
      </c>
    </row>
    <row r="31" spans="1:18" ht="18" customHeight="1">
      <c r="A31" s="94"/>
      <c r="B31" s="127" t="s">
        <v>396</v>
      </c>
      <c r="C31" s="120"/>
      <c r="D31" s="121"/>
      <c r="E31" s="121"/>
      <c r="F31" s="98"/>
      <c r="G31" s="128">
        <v>3888</v>
      </c>
      <c r="H31" s="124"/>
      <c r="I31" s="124"/>
      <c r="J31" s="129">
        <f t="shared" si="0"/>
        <v>3888</v>
      </c>
      <c r="K31" s="128">
        <v>3888</v>
      </c>
      <c r="L31" s="124"/>
      <c r="M31" s="124"/>
      <c r="N31" s="129">
        <f t="shared" si="1"/>
        <v>3888</v>
      </c>
      <c r="O31" s="84">
        <f t="shared" si="6"/>
        <v>1</v>
      </c>
      <c r="P31" s="85"/>
      <c r="Q31" s="85"/>
      <c r="R31" s="86">
        <f t="shared" si="7"/>
        <v>1</v>
      </c>
    </row>
    <row r="32" spans="1:18" ht="18" customHeight="1">
      <c r="A32" s="94"/>
      <c r="B32" s="132" t="s">
        <v>397</v>
      </c>
      <c r="C32" s="120"/>
      <c r="D32" s="121"/>
      <c r="E32" s="121"/>
      <c r="F32" s="98"/>
      <c r="G32" s="128">
        <v>256</v>
      </c>
      <c r="H32" s="124"/>
      <c r="I32" s="124"/>
      <c r="J32" s="129">
        <f t="shared" si="0"/>
        <v>256</v>
      </c>
      <c r="K32" s="128">
        <v>256</v>
      </c>
      <c r="L32" s="124"/>
      <c r="M32" s="124"/>
      <c r="N32" s="129">
        <f t="shared" si="1"/>
        <v>256</v>
      </c>
      <c r="O32" s="84">
        <f t="shared" si="6"/>
        <v>1</v>
      </c>
      <c r="P32" s="85"/>
      <c r="Q32" s="85"/>
      <c r="R32" s="86">
        <f t="shared" si="7"/>
        <v>1</v>
      </c>
    </row>
    <row r="33" spans="1:18" ht="36" customHeight="1">
      <c r="A33" s="94"/>
      <c r="B33" s="130" t="s">
        <v>398</v>
      </c>
      <c r="C33" s="120"/>
      <c r="D33" s="121"/>
      <c r="E33" s="121"/>
      <c r="F33" s="98"/>
      <c r="G33" s="128">
        <v>121</v>
      </c>
      <c r="H33" s="124"/>
      <c r="I33" s="124"/>
      <c r="J33" s="131">
        <f t="shared" si="0"/>
        <v>121</v>
      </c>
      <c r="K33" s="128">
        <v>121</v>
      </c>
      <c r="L33" s="124"/>
      <c r="M33" s="124"/>
      <c r="N33" s="131">
        <f t="shared" si="1"/>
        <v>121</v>
      </c>
      <c r="O33" s="84">
        <f t="shared" si="6"/>
        <v>1</v>
      </c>
      <c r="P33" s="85"/>
      <c r="Q33" s="85"/>
      <c r="R33" s="86">
        <f t="shared" si="7"/>
        <v>1</v>
      </c>
    </row>
    <row r="34" spans="1:18" ht="57" customHeight="1">
      <c r="A34" s="94"/>
      <c r="B34" s="133" t="s">
        <v>399</v>
      </c>
      <c r="C34" s="120"/>
      <c r="D34" s="121"/>
      <c r="E34" s="121"/>
      <c r="F34" s="98"/>
      <c r="G34" s="128">
        <v>19247</v>
      </c>
      <c r="H34" s="124"/>
      <c r="I34" s="124"/>
      <c r="J34" s="131">
        <f t="shared" si="0"/>
        <v>19247</v>
      </c>
      <c r="K34" s="128">
        <v>19247</v>
      </c>
      <c r="L34" s="124"/>
      <c r="M34" s="124"/>
      <c r="N34" s="131">
        <f t="shared" si="1"/>
        <v>19247</v>
      </c>
      <c r="O34" s="84">
        <f t="shared" si="6"/>
        <v>1</v>
      </c>
      <c r="P34" s="85"/>
      <c r="Q34" s="85"/>
      <c r="R34" s="86">
        <f t="shared" si="7"/>
        <v>1</v>
      </c>
    </row>
    <row r="35" spans="1:18" ht="72" customHeight="1">
      <c r="A35" s="94"/>
      <c r="B35" s="133" t="s">
        <v>400</v>
      </c>
      <c r="C35" s="120"/>
      <c r="D35" s="121"/>
      <c r="E35" s="121"/>
      <c r="F35" s="98"/>
      <c r="G35" s="128">
        <v>3365</v>
      </c>
      <c r="H35" s="124"/>
      <c r="I35" s="124"/>
      <c r="J35" s="131">
        <f t="shared" si="0"/>
        <v>3365</v>
      </c>
      <c r="K35" s="128">
        <v>2760</v>
      </c>
      <c r="L35" s="124"/>
      <c r="M35" s="124"/>
      <c r="N35" s="131">
        <f t="shared" si="1"/>
        <v>2760</v>
      </c>
      <c r="O35" s="84">
        <f t="shared" si="6"/>
        <v>0.8202080237741456</v>
      </c>
      <c r="P35" s="85"/>
      <c r="Q35" s="85"/>
      <c r="R35" s="86">
        <f t="shared" si="7"/>
        <v>0.8202080237741456</v>
      </c>
    </row>
    <row r="36" spans="1:18" ht="18" customHeight="1">
      <c r="A36" s="94"/>
      <c r="B36" s="127" t="s">
        <v>401</v>
      </c>
      <c r="C36" s="120"/>
      <c r="D36" s="121"/>
      <c r="E36" s="121"/>
      <c r="F36" s="98"/>
      <c r="G36" s="128">
        <v>1712</v>
      </c>
      <c r="H36" s="124"/>
      <c r="I36" s="124"/>
      <c r="J36" s="129">
        <f t="shared" si="0"/>
        <v>1712</v>
      </c>
      <c r="K36" s="128">
        <v>1712</v>
      </c>
      <c r="L36" s="124"/>
      <c r="M36" s="124"/>
      <c r="N36" s="129">
        <f t="shared" si="1"/>
        <v>1712</v>
      </c>
      <c r="O36" s="84">
        <f t="shared" si="6"/>
        <v>1</v>
      </c>
      <c r="P36" s="85"/>
      <c r="Q36" s="85"/>
      <c r="R36" s="86">
        <f t="shared" si="7"/>
        <v>1</v>
      </c>
    </row>
    <row r="37" spans="1:18" ht="18" customHeight="1">
      <c r="A37" s="94"/>
      <c r="B37" s="134" t="s">
        <v>402</v>
      </c>
      <c r="C37" s="120"/>
      <c r="D37" s="121"/>
      <c r="E37" s="121"/>
      <c r="F37" s="98"/>
      <c r="G37" s="128">
        <v>225</v>
      </c>
      <c r="H37" s="124"/>
      <c r="I37" s="124"/>
      <c r="J37" s="129">
        <f t="shared" si="0"/>
        <v>225</v>
      </c>
      <c r="K37" s="128"/>
      <c r="L37" s="124"/>
      <c r="M37" s="124"/>
      <c r="N37" s="129">
        <f t="shared" si="1"/>
        <v>0</v>
      </c>
      <c r="O37" s="84">
        <f t="shared" si="6"/>
        <v>0</v>
      </c>
      <c r="P37" s="85"/>
      <c r="Q37" s="85"/>
      <c r="R37" s="86">
        <f t="shared" si="7"/>
        <v>0</v>
      </c>
    </row>
    <row r="38" spans="1:18" ht="36" customHeight="1">
      <c r="A38" s="94"/>
      <c r="B38" s="135" t="s">
        <v>403</v>
      </c>
      <c r="C38" s="120"/>
      <c r="D38" s="121"/>
      <c r="E38" s="121"/>
      <c r="F38" s="98"/>
      <c r="G38" s="128">
        <v>1517</v>
      </c>
      <c r="H38" s="124"/>
      <c r="I38" s="124"/>
      <c r="J38" s="131">
        <f t="shared" si="0"/>
        <v>1517</v>
      </c>
      <c r="K38" s="128">
        <v>1517</v>
      </c>
      <c r="L38" s="124"/>
      <c r="M38" s="124"/>
      <c r="N38" s="131">
        <f t="shared" si="1"/>
        <v>1517</v>
      </c>
      <c r="O38" s="84">
        <f t="shared" si="6"/>
        <v>1</v>
      </c>
      <c r="P38" s="85"/>
      <c r="Q38" s="85"/>
      <c r="R38" s="86">
        <f t="shared" si="7"/>
        <v>1</v>
      </c>
    </row>
    <row r="39" spans="1:18" s="126" customFormat="1" ht="18" customHeight="1">
      <c r="A39" s="94" t="s">
        <v>404</v>
      </c>
      <c r="B39" s="95" t="s">
        <v>405</v>
      </c>
      <c r="C39" s="136"/>
      <c r="D39" s="137"/>
      <c r="E39" s="137"/>
      <c r="F39" s="103"/>
      <c r="G39" s="113">
        <f>SUM(G40:G42)</f>
        <v>18587</v>
      </c>
      <c r="H39" s="138">
        <f>SUM(H40:H42)</f>
        <v>0</v>
      </c>
      <c r="I39" s="139">
        <f>SUM(I40:I42)</f>
        <v>0</v>
      </c>
      <c r="J39" s="140">
        <f t="shared" si="0"/>
        <v>18587</v>
      </c>
      <c r="K39" s="113">
        <f>SUM(K40:K42)</f>
        <v>18587</v>
      </c>
      <c r="L39" s="138">
        <f>SUM(L40:L42)</f>
        <v>0</v>
      </c>
      <c r="M39" s="139">
        <f>SUM(M40:M42)</f>
        <v>0</v>
      </c>
      <c r="N39" s="140">
        <f t="shared" si="1"/>
        <v>18587</v>
      </c>
      <c r="O39" s="100">
        <f>K39/G39</f>
        <v>1</v>
      </c>
      <c r="P39" s="101"/>
      <c r="Q39" s="101"/>
      <c r="R39" s="102">
        <f>N39/J39</f>
        <v>1</v>
      </c>
    </row>
    <row r="40" spans="1:18" ht="18" customHeight="1">
      <c r="A40" s="94"/>
      <c r="B40" s="112" t="s">
        <v>406</v>
      </c>
      <c r="C40" s="141"/>
      <c r="D40" s="142"/>
      <c r="E40" s="142"/>
      <c r="F40" s="98"/>
      <c r="G40" s="118">
        <v>10158</v>
      </c>
      <c r="H40" s="143"/>
      <c r="I40" s="143"/>
      <c r="J40" s="131">
        <f t="shared" si="0"/>
        <v>10158</v>
      </c>
      <c r="K40" s="118">
        <v>10158</v>
      </c>
      <c r="L40" s="143"/>
      <c r="M40" s="143"/>
      <c r="N40" s="131">
        <f t="shared" si="1"/>
        <v>10158</v>
      </c>
      <c r="O40" s="84">
        <f>K40/G40</f>
        <v>1</v>
      </c>
      <c r="P40" s="85"/>
      <c r="Q40" s="85"/>
      <c r="R40" s="86">
        <f>N40/J40</f>
        <v>1</v>
      </c>
    </row>
    <row r="41" spans="1:18" ht="18" customHeight="1">
      <c r="A41" s="94"/>
      <c r="B41" s="112" t="s">
        <v>407</v>
      </c>
      <c r="C41" s="141"/>
      <c r="D41" s="142"/>
      <c r="E41" s="142"/>
      <c r="F41" s="98"/>
      <c r="G41" s="118">
        <v>8054</v>
      </c>
      <c r="H41" s="143"/>
      <c r="I41" s="143"/>
      <c r="J41" s="131">
        <f t="shared" si="0"/>
        <v>8054</v>
      </c>
      <c r="K41" s="118">
        <v>8054</v>
      </c>
      <c r="L41" s="143"/>
      <c r="M41" s="143"/>
      <c r="N41" s="131">
        <f t="shared" si="1"/>
        <v>8054</v>
      </c>
      <c r="O41" s="84">
        <f>K41/G41</f>
        <v>1</v>
      </c>
      <c r="P41" s="85"/>
      <c r="Q41" s="85"/>
      <c r="R41" s="86">
        <f>N41/J41</f>
        <v>1</v>
      </c>
    </row>
    <row r="42" spans="1:18" ht="36" customHeight="1">
      <c r="A42" s="94"/>
      <c r="B42" s="144" t="s">
        <v>408</v>
      </c>
      <c r="C42" s="141"/>
      <c r="D42" s="142"/>
      <c r="E42" s="142"/>
      <c r="F42" s="98"/>
      <c r="G42" s="145">
        <v>375</v>
      </c>
      <c r="H42" s="143"/>
      <c r="I42" s="143"/>
      <c r="J42" s="131">
        <f t="shared" si="0"/>
        <v>375</v>
      </c>
      <c r="K42" s="145">
        <v>375</v>
      </c>
      <c r="L42" s="143"/>
      <c r="M42" s="143"/>
      <c r="N42" s="131">
        <f t="shared" si="1"/>
        <v>375</v>
      </c>
      <c r="O42" s="84">
        <f>K42/G42</f>
        <v>1</v>
      </c>
      <c r="P42" s="85"/>
      <c r="Q42" s="85"/>
      <c r="R42" s="86">
        <f>N42/J42</f>
        <v>1</v>
      </c>
    </row>
    <row r="43" spans="1:18" ht="18" customHeight="1">
      <c r="A43" s="94" t="s">
        <v>409</v>
      </c>
      <c r="B43" s="95" t="s">
        <v>410</v>
      </c>
      <c r="C43" s="141"/>
      <c r="D43" s="142"/>
      <c r="E43" s="142"/>
      <c r="F43" s="98">
        <f>SUM(C43:E43)</f>
        <v>0</v>
      </c>
      <c r="G43" s="146"/>
      <c r="H43" s="143"/>
      <c r="I43" s="143"/>
      <c r="J43" s="131">
        <f t="shared" si="0"/>
        <v>0</v>
      </c>
      <c r="K43" s="146"/>
      <c r="L43" s="143"/>
      <c r="M43" s="143"/>
      <c r="N43" s="131">
        <f t="shared" si="1"/>
        <v>0</v>
      </c>
      <c r="O43" s="100"/>
      <c r="P43" s="101"/>
      <c r="Q43" s="101"/>
      <c r="R43" s="102"/>
    </row>
    <row r="44" spans="1:18" ht="18" customHeight="1">
      <c r="A44" s="94" t="s">
        <v>411</v>
      </c>
      <c r="B44" s="95" t="s">
        <v>412</v>
      </c>
      <c r="C44" s="147">
        <f>SUM(C45:C61)</f>
        <v>42051</v>
      </c>
      <c r="D44" s="148">
        <f>SUM(D45:D61)</f>
        <v>0</v>
      </c>
      <c r="E44" s="148">
        <f>SUM(E45:E61)</f>
        <v>0</v>
      </c>
      <c r="F44" s="103">
        <f>SUM(F45:F61)</f>
        <v>42051</v>
      </c>
      <c r="G44" s="149">
        <f>SUM(G45:G71)</f>
        <v>274813</v>
      </c>
      <c r="H44" s="150">
        <f>SUM(H45:H71)</f>
        <v>7074</v>
      </c>
      <c r="I44" s="148">
        <f>SUM(I45:I71)</f>
        <v>0</v>
      </c>
      <c r="J44" s="151">
        <f t="shared" si="0"/>
        <v>281887</v>
      </c>
      <c r="K44" s="149">
        <f>SUM(K45:K71)</f>
        <v>53837</v>
      </c>
      <c r="L44" s="150">
        <f>SUM(L45:L71)</f>
        <v>6759</v>
      </c>
      <c r="M44" s="148">
        <f>SUM(M45:M71)</f>
        <v>0</v>
      </c>
      <c r="N44" s="151">
        <f t="shared" si="1"/>
        <v>60596</v>
      </c>
      <c r="O44" s="100">
        <f>K44/G44</f>
        <v>0.1959041238951578</v>
      </c>
      <c r="P44" s="101"/>
      <c r="Q44" s="101"/>
      <c r="R44" s="102">
        <f aca="true" t="shared" si="8" ref="R44:R71">N44/J44</f>
        <v>0.21496557131048966</v>
      </c>
    </row>
    <row r="45" spans="1:18" ht="18" customHeight="1">
      <c r="A45" s="94"/>
      <c r="B45" s="117" t="s">
        <v>413</v>
      </c>
      <c r="C45" s="118">
        <v>2500</v>
      </c>
      <c r="D45" s="119"/>
      <c r="E45" s="119"/>
      <c r="F45" s="98">
        <f aca="true" t="shared" si="9" ref="F45:F56">SUM(C45:E45)</f>
        <v>2500</v>
      </c>
      <c r="G45" s="118">
        <v>2512</v>
      </c>
      <c r="H45" s="119"/>
      <c r="I45" s="119"/>
      <c r="J45" s="98">
        <f t="shared" si="0"/>
        <v>2512</v>
      </c>
      <c r="K45" s="118">
        <v>2512</v>
      </c>
      <c r="L45" s="119"/>
      <c r="M45" s="119"/>
      <c r="N45" s="98">
        <f t="shared" si="1"/>
        <v>2512</v>
      </c>
      <c r="O45" s="84">
        <f>K45/G45</f>
        <v>1</v>
      </c>
      <c r="P45" s="85"/>
      <c r="Q45" s="85"/>
      <c r="R45" s="86">
        <f t="shared" si="8"/>
        <v>1</v>
      </c>
    </row>
    <row r="46" spans="1:18" ht="18" customHeight="1">
      <c r="A46" s="94"/>
      <c r="B46" s="117" t="s">
        <v>414</v>
      </c>
      <c r="C46" s="118">
        <v>20000</v>
      </c>
      <c r="D46" s="119"/>
      <c r="E46" s="119"/>
      <c r="F46" s="98">
        <f t="shared" si="9"/>
        <v>20000</v>
      </c>
      <c r="G46" s="118"/>
      <c r="H46" s="119"/>
      <c r="I46" s="119"/>
      <c r="J46" s="98">
        <f t="shared" si="0"/>
        <v>0</v>
      </c>
      <c r="K46" s="118"/>
      <c r="L46" s="119"/>
      <c r="M46" s="119"/>
      <c r="N46" s="98">
        <f t="shared" si="1"/>
        <v>0</v>
      </c>
      <c r="O46" s="84"/>
      <c r="P46" s="85"/>
      <c r="Q46" s="85"/>
      <c r="R46" s="86"/>
    </row>
    <row r="47" spans="1:18" ht="18" customHeight="1">
      <c r="A47" s="94"/>
      <c r="B47" s="117" t="s">
        <v>415</v>
      </c>
      <c r="C47" s="118">
        <v>220</v>
      </c>
      <c r="D47" s="142"/>
      <c r="E47" s="142"/>
      <c r="F47" s="98">
        <f t="shared" si="9"/>
        <v>220</v>
      </c>
      <c r="G47" s="118">
        <v>220</v>
      </c>
      <c r="H47" s="142"/>
      <c r="I47" s="142"/>
      <c r="J47" s="98">
        <f t="shared" si="0"/>
        <v>220</v>
      </c>
      <c r="K47" s="118">
        <v>220</v>
      </c>
      <c r="L47" s="142"/>
      <c r="M47" s="142"/>
      <c r="N47" s="98">
        <f t="shared" si="1"/>
        <v>220</v>
      </c>
      <c r="O47" s="84">
        <f>K47/G47</f>
        <v>1</v>
      </c>
      <c r="P47" s="85"/>
      <c r="Q47" s="85"/>
      <c r="R47" s="86">
        <f t="shared" si="8"/>
        <v>1</v>
      </c>
    </row>
    <row r="48" spans="1:18" ht="18" customHeight="1">
      <c r="A48" s="94"/>
      <c r="B48" s="117" t="s">
        <v>416</v>
      </c>
      <c r="C48" s="118">
        <v>1000</v>
      </c>
      <c r="D48" s="142"/>
      <c r="E48" s="142"/>
      <c r="F48" s="98">
        <f t="shared" si="9"/>
        <v>1000</v>
      </c>
      <c r="G48" s="118"/>
      <c r="H48" s="142"/>
      <c r="I48" s="142"/>
      <c r="J48" s="98">
        <f t="shared" si="0"/>
        <v>0</v>
      </c>
      <c r="K48" s="118"/>
      <c r="L48" s="142"/>
      <c r="M48" s="142"/>
      <c r="N48" s="98">
        <f t="shared" si="1"/>
        <v>0</v>
      </c>
      <c r="O48" s="84"/>
      <c r="P48" s="85"/>
      <c r="Q48" s="85"/>
      <c r="R48" s="86"/>
    </row>
    <row r="49" spans="1:18" ht="18" customHeight="1">
      <c r="A49" s="94"/>
      <c r="B49" s="117" t="s">
        <v>395</v>
      </c>
      <c r="C49" s="118">
        <v>2200</v>
      </c>
      <c r="D49" s="142"/>
      <c r="E49" s="142"/>
      <c r="F49" s="98">
        <f t="shared" si="9"/>
        <v>2200</v>
      </c>
      <c r="G49" s="118"/>
      <c r="H49" s="142"/>
      <c r="I49" s="142"/>
      <c r="J49" s="98">
        <f t="shared" si="0"/>
        <v>0</v>
      </c>
      <c r="K49" s="118"/>
      <c r="L49" s="142"/>
      <c r="M49" s="142"/>
      <c r="N49" s="98">
        <f t="shared" si="1"/>
        <v>0</v>
      </c>
      <c r="O49" s="84"/>
      <c r="P49" s="85"/>
      <c r="Q49" s="85"/>
      <c r="R49" s="86"/>
    </row>
    <row r="50" spans="1:18" ht="18" customHeight="1">
      <c r="A50" s="94"/>
      <c r="B50" s="117" t="s">
        <v>417</v>
      </c>
      <c r="C50" s="118">
        <v>1000</v>
      </c>
      <c r="D50" s="142"/>
      <c r="E50" s="142"/>
      <c r="F50" s="98">
        <f t="shared" si="9"/>
        <v>1000</v>
      </c>
      <c r="G50" s="118"/>
      <c r="H50" s="142"/>
      <c r="I50" s="142"/>
      <c r="J50" s="98">
        <f t="shared" si="0"/>
        <v>0</v>
      </c>
      <c r="K50" s="118"/>
      <c r="L50" s="142"/>
      <c r="M50" s="142"/>
      <c r="N50" s="98">
        <f t="shared" si="1"/>
        <v>0</v>
      </c>
      <c r="O50" s="84"/>
      <c r="P50" s="85"/>
      <c r="Q50" s="85"/>
      <c r="R50" s="86"/>
    </row>
    <row r="51" spans="1:18" ht="18" customHeight="1">
      <c r="A51" s="94"/>
      <c r="B51" s="117" t="s">
        <v>418</v>
      </c>
      <c r="C51" s="118">
        <v>5000</v>
      </c>
      <c r="D51" s="142"/>
      <c r="E51" s="142"/>
      <c r="F51" s="98">
        <f t="shared" si="9"/>
        <v>5000</v>
      </c>
      <c r="G51" s="118"/>
      <c r="H51" s="142"/>
      <c r="I51" s="142"/>
      <c r="J51" s="98">
        <f t="shared" si="0"/>
        <v>0</v>
      </c>
      <c r="K51" s="118"/>
      <c r="L51" s="142"/>
      <c r="M51" s="142"/>
      <c r="N51" s="98">
        <f t="shared" si="1"/>
        <v>0</v>
      </c>
      <c r="O51" s="84"/>
      <c r="P51" s="85"/>
      <c r="Q51" s="85"/>
      <c r="R51" s="86"/>
    </row>
    <row r="52" spans="1:18" ht="18" customHeight="1">
      <c r="A52" s="94"/>
      <c r="B52" s="117" t="s">
        <v>419</v>
      </c>
      <c r="C52" s="118">
        <v>1700</v>
      </c>
      <c r="D52" s="142"/>
      <c r="E52" s="142"/>
      <c r="F52" s="98">
        <f t="shared" si="9"/>
        <v>1700</v>
      </c>
      <c r="G52" s="118"/>
      <c r="H52" s="142"/>
      <c r="I52" s="142"/>
      <c r="J52" s="98">
        <f t="shared" si="0"/>
        <v>0</v>
      </c>
      <c r="K52" s="118"/>
      <c r="L52" s="142"/>
      <c r="M52" s="142"/>
      <c r="N52" s="98">
        <f t="shared" si="1"/>
        <v>0</v>
      </c>
      <c r="O52" s="84"/>
      <c r="P52" s="85"/>
      <c r="Q52" s="85"/>
      <c r="R52" s="86"/>
    </row>
    <row r="53" spans="1:18" ht="18" customHeight="1">
      <c r="A53" s="94"/>
      <c r="B53" s="117" t="s">
        <v>420</v>
      </c>
      <c r="C53" s="118">
        <v>531</v>
      </c>
      <c r="D53" s="142"/>
      <c r="E53" s="142"/>
      <c r="F53" s="98">
        <f t="shared" si="9"/>
        <v>531</v>
      </c>
      <c r="G53" s="118"/>
      <c r="H53" s="142"/>
      <c r="I53" s="142"/>
      <c r="J53" s="98">
        <f t="shared" si="0"/>
        <v>0</v>
      </c>
      <c r="K53" s="118"/>
      <c r="L53" s="142"/>
      <c r="M53" s="142"/>
      <c r="N53" s="98">
        <f t="shared" si="1"/>
        <v>0</v>
      </c>
      <c r="O53" s="84"/>
      <c r="P53" s="85"/>
      <c r="Q53" s="85"/>
      <c r="R53" s="86"/>
    </row>
    <row r="54" spans="1:18" ht="18" customHeight="1">
      <c r="A54" s="94"/>
      <c r="B54" s="117" t="s">
        <v>421</v>
      </c>
      <c r="C54" s="118">
        <v>3500</v>
      </c>
      <c r="D54" s="142"/>
      <c r="E54" s="142"/>
      <c r="F54" s="98">
        <f t="shared" si="9"/>
        <v>3500</v>
      </c>
      <c r="G54" s="118">
        <v>3210</v>
      </c>
      <c r="H54" s="142"/>
      <c r="I54" s="142"/>
      <c r="J54" s="98">
        <f t="shared" si="0"/>
        <v>3210</v>
      </c>
      <c r="K54" s="118"/>
      <c r="L54" s="142"/>
      <c r="M54" s="142"/>
      <c r="N54" s="98">
        <f t="shared" si="1"/>
        <v>0</v>
      </c>
      <c r="O54" s="84">
        <f>K54/G54</f>
        <v>0</v>
      </c>
      <c r="P54" s="85"/>
      <c r="Q54" s="85"/>
      <c r="R54" s="86">
        <f t="shared" si="8"/>
        <v>0</v>
      </c>
    </row>
    <row r="55" spans="1:18" ht="18" customHeight="1">
      <c r="A55" s="94"/>
      <c r="B55" s="117" t="s">
        <v>396</v>
      </c>
      <c r="C55" s="118">
        <v>3900</v>
      </c>
      <c r="D55" s="142"/>
      <c r="E55" s="142"/>
      <c r="F55" s="98">
        <f t="shared" si="9"/>
        <v>3900</v>
      </c>
      <c r="G55" s="118"/>
      <c r="H55" s="142"/>
      <c r="I55" s="142"/>
      <c r="J55" s="98">
        <f t="shared" si="0"/>
        <v>0</v>
      </c>
      <c r="K55" s="152"/>
      <c r="L55" s="142"/>
      <c r="M55" s="142"/>
      <c r="N55" s="98">
        <f t="shared" si="1"/>
        <v>0</v>
      </c>
      <c r="O55" s="84"/>
      <c r="P55" s="85"/>
      <c r="Q55" s="85"/>
      <c r="R55" s="86"/>
    </row>
    <row r="56" spans="1:18" ht="18" customHeight="1">
      <c r="A56" s="94"/>
      <c r="B56" s="117" t="s">
        <v>422</v>
      </c>
      <c r="C56" s="118">
        <v>500</v>
      </c>
      <c r="D56" s="142"/>
      <c r="E56" s="142"/>
      <c r="F56" s="98">
        <f t="shared" si="9"/>
        <v>500</v>
      </c>
      <c r="G56" s="118">
        <v>3390</v>
      </c>
      <c r="H56" s="142"/>
      <c r="I56" s="142"/>
      <c r="J56" s="98">
        <f t="shared" si="0"/>
        <v>3390</v>
      </c>
      <c r="K56" s="152">
        <v>3390</v>
      </c>
      <c r="L56" s="142"/>
      <c r="M56" s="142"/>
      <c r="N56" s="98">
        <f t="shared" si="1"/>
        <v>3390</v>
      </c>
      <c r="O56" s="84">
        <f aca="true" t="shared" si="10" ref="O56:O65">K56/G56</f>
        <v>1</v>
      </c>
      <c r="P56" s="85"/>
      <c r="Q56" s="85"/>
      <c r="R56" s="86">
        <f t="shared" si="8"/>
        <v>1</v>
      </c>
    </row>
    <row r="57" spans="1:18" ht="18" customHeight="1">
      <c r="A57" s="94"/>
      <c r="B57" s="117" t="s">
        <v>423</v>
      </c>
      <c r="C57" s="118"/>
      <c r="D57" s="142"/>
      <c r="E57" s="142"/>
      <c r="F57" s="98"/>
      <c r="G57" s="118">
        <v>110</v>
      </c>
      <c r="H57" s="142"/>
      <c r="I57" s="142"/>
      <c r="J57" s="98">
        <f t="shared" si="0"/>
        <v>110</v>
      </c>
      <c r="K57" s="152">
        <v>110</v>
      </c>
      <c r="L57" s="142"/>
      <c r="M57" s="142"/>
      <c r="N57" s="98">
        <f t="shared" si="1"/>
        <v>110</v>
      </c>
      <c r="O57" s="84">
        <f t="shared" si="10"/>
        <v>1</v>
      </c>
      <c r="P57" s="85"/>
      <c r="Q57" s="85"/>
      <c r="R57" s="86">
        <f t="shared" si="8"/>
        <v>1</v>
      </c>
    </row>
    <row r="58" spans="1:18" ht="18" customHeight="1">
      <c r="A58" s="94"/>
      <c r="B58" s="112" t="s">
        <v>424</v>
      </c>
      <c r="C58" s="118"/>
      <c r="D58" s="142"/>
      <c r="E58" s="142"/>
      <c r="F58" s="98"/>
      <c r="G58" s="118">
        <v>2735</v>
      </c>
      <c r="H58" s="142"/>
      <c r="I58" s="142"/>
      <c r="J58" s="98">
        <f t="shared" si="0"/>
        <v>2735</v>
      </c>
      <c r="K58" s="152">
        <v>2735</v>
      </c>
      <c r="L58" s="142"/>
      <c r="M58" s="142"/>
      <c r="N58" s="98">
        <f t="shared" si="1"/>
        <v>2735</v>
      </c>
      <c r="O58" s="84">
        <f t="shared" si="10"/>
        <v>1</v>
      </c>
      <c r="P58" s="85"/>
      <c r="Q58" s="85"/>
      <c r="R58" s="86">
        <f t="shared" si="8"/>
        <v>1</v>
      </c>
    </row>
    <row r="59" spans="1:18" ht="18" customHeight="1">
      <c r="A59" s="94"/>
      <c r="B59" s="112" t="s">
        <v>425</v>
      </c>
      <c r="C59" s="118"/>
      <c r="D59" s="142"/>
      <c r="E59" s="142"/>
      <c r="F59" s="98"/>
      <c r="G59" s="118">
        <v>19139</v>
      </c>
      <c r="H59" s="142"/>
      <c r="I59" s="142"/>
      <c r="J59" s="98">
        <f t="shared" si="0"/>
        <v>19139</v>
      </c>
      <c r="K59" s="152">
        <v>17371</v>
      </c>
      <c r="L59" s="142"/>
      <c r="M59" s="142"/>
      <c r="N59" s="98">
        <f t="shared" si="1"/>
        <v>17371</v>
      </c>
      <c r="O59" s="84">
        <f t="shared" si="10"/>
        <v>0.907623177804483</v>
      </c>
      <c r="P59" s="85"/>
      <c r="Q59" s="85"/>
      <c r="R59" s="86">
        <f t="shared" si="8"/>
        <v>0.907623177804483</v>
      </c>
    </row>
    <row r="60" spans="1:18" ht="35.25" customHeight="1">
      <c r="A60" s="94"/>
      <c r="B60" s="153" t="s">
        <v>426</v>
      </c>
      <c r="C60" s="118"/>
      <c r="D60" s="142"/>
      <c r="E60" s="142"/>
      <c r="F60" s="98"/>
      <c r="G60" s="118">
        <v>2407</v>
      </c>
      <c r="H60" s="142"/>
      <c r="I60" s="142"/>
      <c r="J60" s="98">
        <f t="shared" si="0"/>
        <v>2407</v>
      </c>
      <c r="K60" s="152">
        <v>2407</v>
      </c>
      <c r="L60" s="142"/>
      <c r="M60" s="142"/>
      <c r="N60" s="98">
        <f t="shared" si="1"/>
        <v>2407</v>
      </c>
      <c r="O60" s="84">
        <f t="shared" si="10"/>
        <v>1</v>
      </c>
      <c r="P60" s="85"/>
      <c r="Q60" s="85"/>
      <c r="R60" s="86">
        <f t="shared" si="8"/>
        <v>1</v>
      </c>
    </row>
    <row r="61" spans="1:18" ht="17.25" customHeight="1">
      <c r="A61" s="94"/>
      <c r="B61" s="153" t="s">
        <v>427</v>
      </c>
      <c r="C61" s="118"/>
      <c r="D61" s="142"/>
      <c r="E61" s="142"/>
      <c r="F61" s="98"/>
      <c r="G61" s="118">
        <v>11358</v>
      </c>
      <c r="H61" s="142"/>
      <c r="I61" s="142"/>
      <c r="J61" s="98">
        <f t="shared" si="0"/>
        <v>11358</v>
      </c>
      <c r="K61" s="152">
        <v>11358</v>
      </c>
      <c r="L61" s="142"/>
      <c r="M61" s="142"/>
      <c r="N61" s="98">
        <f t="shared" si="1"/>
        <v>11358</v>
      </c>
      <c r="O61" s="84">
        <f t="shared" si="10"/>
        <v>1</v>
      </c>
      <c r="P61" s="85"/>
      <c r="Q61" s="85"/>
      <c r="R61" s="86">
        <f t="shared" si="8"/>
        <v>1</v>
      </c>
    </row>
    <row r="62" spans="1:18" ht="54" customHeight="1">
      <c r="A62" s="94"/>
      <c r="B62" s="144" t="s">
        <v>428</v>
      </c>
      <c r="C62" s="118"/>
      <c r="D62" s="142"/>
      <c r="E62" s="142"/>
      <c r="F62" s="98"/>
      <c r="G62" s="118">
        <v>220686</v>
      </c>
      <c r="H62" s="142"/>
      <c r="I62" s="142"/>
      <c r="J62" s="98">
        <f t="shared" si="0"/>
        <v>220686</v>
      </c>
      <c r="K62" s="152">
        <v>5193</v>
      </c>
      <c r="L62" s="142"/>
      <c r="M62" s="142"/>
      <c r="N62" s="98">
        <f t="shared" si="1"/>
        <v>5193</v>
      </c>
      <c r="O62" s="84">
        <f t="shared" si="10"/>
        <v>0.023531170985019438</v>
      </c>
      <c r="P62" s="85"/>
      <c r="Q62" s="85"/>
      <c r="R62" s="86">
        <f t="shared" si="8"/>
        <v>0.023531170985019438</v>
      </c>
    </row>
    <row r="63" spans="1:18" ht="18" customHeight="1">
      <c r="A63" s="94"/>
      <c r="B63" s="144" t="s">
        <v>429</v>
      </c>
      <c r="C63" s="118"/>
      <c r="D63" s="142"/>
      <c r="E63" s="142"/>
      <c r="F63" s="98"/>
      <c r="G63" s="118">
        <v>7107</v>
      </c>
      <c r="H63" s="142"/>
      <c r="I63" s="142"/>
      <c r="J63" s="98">
        <f t="shared" si="0"/>
        <v>7107</v>
      </c>
      <c r="K63" s="152">
        <v>7107</v>
      </c>
      <c r="L63" s="142"/>
      <c r="M63" s="142"/>
      <c r="N63" s="98">
        <f t="shared" si="1"/>
        <v>7107</v>
      </c>
      <c r="O63" s="84">
        <f t="shared" si="10"/>
        <v>1</v>
      </c>
      <c r="P63" s="85"/>
      <c r="Q63" s="85"/>
      <c r="R63" s="86">
        <f t="shared" si="8"/>
        <v>1</v>
      </c>
    </row>
    <row r="64" spans="1:18" ht="18" customHeight="1">
      <c r="A64" s="94"/>
      <c r="B64" s="144" t="s">
        <v>430</v>
      </c>
      <c r="C64" s="118"/>
      <c r="D64" s="142"/>
      <c r="E64" s="142"/>
      <c r="F64" s="98"/>
      <c r="G64" s="154">
        <v>376</v>
      </c>
      <c r="H64" s="119"/>
      <c r="I64" s="142"/>
      <c r="J64" s="98">
        <f t="shared" si="0"/>
        <v>376</v>
      </c>
      <c r="K64" s="152">
        <v>376</v>
      </c>
      <c r="L64" s="142"/>
      <c r="M64" s="142"/>
      <c r="N64" s="98">
        <f t="shared" si="1"/>
        <v>376</v>
      </c>
      <c r="O64" s="84">
        <f t="shared" si="10"/>
        <v>1</v>
      </c>
      <c r="P64" s="85"/>
      <c r="Q64" s="85"/>
      <c r="R64" s="86">
        <f t="shared" si="8"/>
        <v>1</v>
      </c>
    </row>
    <row r="65" spans="1:18" ht="18" customHeight="1">
      <c r="A65" s="94"/>
      <c r="B65" s="144" t="s">
        <v>431</v>
      </c>
      <c r="C65" s="118"/>
      <c r="D65" s="142"/>
      <c r="E65" s="142"/>
      <c r="F65" s="98"/>
      <c r="G65" s="154">
        <v>389</v>
      </c>
      <c r="H65" s="119"/>
      <c r="I65" s="142"/>
      <c r="J65" s="98">
        <f t="shared" si="0"/>
        <v>389</v>
      </c>
      <c r="K65" s="152">
        <v>389</v>
      </c>
      <c r="L65" s="142"/>
      <c r="M65" s="142"/>
      <c r="N65" s="98">
        <f t="shared" si="1"/>
        <v>389</v>
      </c>
      <c r="O65" s="84">
        <f t="shared" si="10"/>
        <v>1</v>
      </c>
      <c r="P65" s="85"/>
      <c r="Q65" s="85"/>
      <c r="R65" s="86">
        <f t="shared" si="8"/>
        <v>1</v>
      </c>
    </row>
    <row r="66" spans="1:18" ht="18" customHeight="1">
      <c r="A66" s="94"/>
      <c r="B66" s="155" t="s">
        <v>364</v>
      </c>
      <c r="C66" s="118"/>
      <c r="D66" s="142"/>
      <c r="E66" s="142"/>
      <c r="F66" s="98"/>
      <c r="G66" s="118"/>
      <c r="H66" s="119">
        <v>5864</v>
      </c>
      <c r="I66" s="142"/>
      <c r="J66" s="98">
        <f t="shared" si="0"/>
        <v>5864</v>
      </c>
      <c r="K66" s="152"/>
      <c r="L66" s="119">
        <v>5706</v>
      </c>
      <c r="M66" s="142"/>
      <c r="N66" s="98">
        <f t="shared" si="1"/>
        <v>5706</v>
      </c>
      <c r="O66" s="84"/>
      <c r="P66" s="156">
        <f>L66/H66</f>
        <v>0.973055934515689</v>
      </c>
      <c r="Q66" s="85"/>
      <c r="R66" s="86">
        <f t="shared" si="8"/>
        <v>0.973055934515689</v>
      </c>
    </row>
    <row r="67" spans="1:18" ht="18" customHeight="1">
      <c r="A67" s="94"/>
      <c r="B67" s="155" t="s">
        <v>365</v>
      </c>
      <c r="C67" s="118"/>
      <c r="D67" s="142"/>
      <c r="E67" s="142"/>
      <c r="F67" s="98"/>
      <c r="G67" s="118"/>
      <c r="H67" s="119">
        <v>1210</v>
      </c>
      <c r="I67" s="142"/>
      <c r="J67" s="98">
        <f aca="true" t="shared" si="11" ref="J67:J95">SUM(G67:I67)</f>
        <v>1210</v>
      </c>
      <c r="K67" s="152"/>
      <c r="L67" s="119">
        <v>1053</v>
      </c>
      <c r="M67" s="142"/>
      <c r="N67" s="98">
        <f aca="true" t="shared" si="12" ref="N67:N95">SUM(K67:M67)</f>
        <v>1053</v>
      </c>
      <c r="O67" s="84"/>
      <c r="P67" s="157">
        <f aca="true" t="shared" si="13" ref="O67:P71">L67/H67</f>
        <v>0.8702479338842976</v>
      </c>
      <c r="Q67" s="85"/>
      <c r="R67" s="86">
        <f t="shared" si="8"/>
        <v>0.8702479338842976</v>
      </c>
    </row>
    <row r="68" spans="1:18" ht="35.25" customHeight="1">
      <c r="A68" s="94"/>
      <c r="B68" s="155" t="s">
        <v>432</v>
      </c>
      <c r="C68" s="118"/>
      <c r="D68" s="142"/>
      <c r="E68" s="142"/>
      <c r="F68" s="98"/>
      <c r="G68" s="118">
        <v>295</v>
      </c>
      <c r="H68" s="142"/>
      <c r="I68" s="142"/>
      <c r="J68" s="98">
        <f t="shared" si="11"/>
        <v>295</v>
      </c>
      <c r="K68" s="152">
        <v>295</v>
      </c>
      <c r="L68" s="142"/>
      <c r="M68" s="142"/>
      <c r="N68" s="98">
        <f t="shared" si="12"/>
        <v>295</v>
      </c>
      <c r="O68" s="84">
        <f t="shared" si="13"/>
        <v>1</v>
      </c>
      <c r="P68" s="85"/>
      <c r="Q68" s="85"/>
      <c r="R68" s="86">
        <f t="shared" si="8"/>
        <v>1</v>
      </c>
    </row>
    <row r="69" spans="1:18" ht="36.75" customHeight="1">
      <c r="A69" s="94"/>
      <c r="B69" s="155" t="s">
        <v>433</v>
      </c>
      <c r="C69" s="118"/>
      <c r="D69" s="142"/>
      <c r="E69" s="142"/>
      <c r="F69" s="98"/>
      <c r="G69" s="118">
        <v>74</v>
      </c>
      <c r="H69" s="142"/>
      <c r="I69" s="142"/>
      <c r="J69" s="98">
        <f t="shared" si="11"/>
        <v>74</v>
      </c>
      <c r="K69" s="152">
        <v>74</v>
      </c>
      <c r="L69" s="142"/>
      <c r="M69" s="142"/>
      <c r="N69" s="98">
        <f t="shared" si="12"/>
        <v>74</v>
      </c>
      <c r="O69" s="84">
        <f t="shared" si="13"/>
        <v>1</v>
      </c>
      <c r="P69" s="85"/>
      <c r="Q69" s="85"/>
      <c r="R69" s="86">
        <f t="shared" si="8"/>
        <v>1</v>
      </c>
    </row>
    <row r="70" spans="1:18" ht="18" customHeight="1">
      <c r="A70" s="94"/>
      <c r="B70" s="144" t="s">
        <v>434</v>
      </c>
      <c r="C70" s="118"/>
      <c r="D70" s="142"/>
      <c r="E70" s="142"/>
      <c r="F70" s="98"/>
      <c r="G70" s="118">
        <v>300</v>
      </c>
      <c r="H70" s="142"/>
      <c r="I70" s="142"/>
      <c r="J70" s="98">
        <f t="shared" si="11"/>
        <v>300</v>
      </c>
      <c r="K70" s="152">
        <v>300</v>
      </c>
      <c r="L70" s="142"/>
      <c r="M70" s="142"/>
      <c r="N70" s="98">
        <f t="shared" si="12"/>
        <v>300</v>
      </c>
      <c r="O70" s="84">
        <f t="shared" si="13"/>
        <v>1</v>
      </c>
      <c r="P70" s="85"/>
      <c r="Q70" s="85"/>
      <c r="R70" s="86">
        <f t="shared" si="8"/>
        <v>1</v>
      </c>
    </row>
    <row r="71" spans="1:18" ht="18" customHeight="1">
      <c r="A71" s="94"/>
      <c r="B71" s="144" t="s">
        <v>435</v>
      </c>
      <c r="C71" s="118"/>
      <c r="D71" s="142"/>
      <c r="E71" s="142"/>
      <c r="F71" s="98"/>
      <c r="G71" s="118">
        <v>505</v>
      </c>
      <c r="H71" s="142"/>
      <c r="I71" s="142"/>
      <c r="J71" s="98">
        <f t="shared" si="11"/>
        <v>505</v>
      </c>
      <c r="K71" s="152"/>
      <c r="L71" s="142"/>
      <c r="M71" s="142"/>
      <c r="N71" s="98">
        <f t="shared" si="12"/>
        <v>0</v>
      </c>
      <c r="O71" s="84">
        <f t="shared" si="13"/>
        <v>0</v>
      </c>
      <c r="P71" s="85"/>
      <c r="Q71" s="85"/>
      <c r="R71" s="86">
        <f t="shared" si="8"/>
        <v>0</v>
      </c>
    </row>
    <row r="72" spans="1:18" ht="18" customHeight="1">
      <c r="A72" s="94" t="s">
        <v>436</v>
      </c>
      <c r="B72" s="158" t="s">
        <v>437</v>
      </c>
      <c r="C72" s="141"/>
      <c r="D72" s="142"/>
      <c r="E72" s="142"/>
      <c r="F72" s="98"/>
      <c r="G72" s="141"/>
      <c r="H72" s="142"/>
      <c r="I72" s="142"/>
      <c r="J72" s="99">
        <f t="shared" si="11"/>
        <v>0</v>
      </c>
      <c r="K72" s="141"/>
      <c r="L72" s="142"/>
      <c r="M72" s="142"/>
      <c r="N72" s="99">
        <f t="shared" si="12"/>
        <v>0</v>
      </c>
      <c r="O72" s="84"/>
      <c r="P72" s="85"/>
      <c r="Q72" s="85"/>
      <c r="R72" s="86"/>
    </row>
    <row r="73" spans="1:18" ht="18" customHeight="1">
      <c r="A73" s="87" t="s">
        <v>438</v>
      </c>
      <c r="B73" s="88" t="s">
        <v>439</v>
      </c>
      <c r="C73" s="159">
        <f>C74</f>
        <v>0</v>
      </c>
      <c r="D73" s="90">
        <f>SUM(D74:D75)</f>
        <v>2000</v>
      </c>
      <c r="E73" s="160">
        <f>E74</f>
        <v>0</v>
      </c>
      <c r="F73" s="161">
        <f>SUM(C73:E73)</f>
        <v>2000</v>
      </c>
      <c r="G73" s="90">
        <f>SUM(G74:G77)</f>
        <v>31843</v>
      </c>
      <c r="H73" s="90">
        <f>SUM(H74:H77)</f>
        <v>1984</v>
      </c>
      <c r="I73" s="160">
        <f>SUM(I74:I75)</f>
        <v>0</v>
      </c>
      <c r="J73" s="161">
        <f t="shared" si="11"/>
        <v>33827</v>
      </c>
      <c r="K73" s="90">
        <f>SUM(K74:K77)</f>
        <v>31843</v>
      </c>
      <c r="L73" s="90">
        <f>SUM(L74:L77)</f>
        <v>409</v>
      </c>
      <c r="M73" s="160">
        <f>SUM(M74:M75)</f>
        <v>0</v>
      </c>
      <c r="N73" s="161">
        <f t="shared" si="12"/>
        <v>32252</v>
      </c>
      <c r="O73" s="92">
        <f>K73/G73</f>
        <v>1</v>
      </c>
      <c r="P73" s="92">
        <f>L73/H73</f>
        <v>0.2061491935483871</v>
      </c>
      <c r="Q73" s="92"/>
      <c r="R73" s="93">
        <f aca="true" t="shared" si="14" ref="R73:R79">N73/J73</f>
        <v>0.9534395601147013</v>
      </c>
    </row>
    <row r="74" spans="1:18" ht="18" customHeight="1">
      <c r="A74" s="94"/>
      <c r="B74" s="117" t="s">
        <v>440</v>
      </c>
      <c r="C74" s="118"/>
      <c r="D74" s="119">
        <v>2000</v>
      </c>
      <c r="E74" s="142"/>
      <c r="F74" s="98">
        <f>SUM(C74:E74)</f>
        <v>2000</v>
      </c>
      <c r="G74" s="118"/>
      <c r="H74" s="119">
        <v>1574</v>
      </c>
      <c r="I74" s="142"/>
      <c r="J74" s="98">
        <f t="shared" si="11"/>
        <v>1574</v>
      </c>
      <c r="K74" s="118"/>
      <c r="L74" s="142"/>
      <c r="M74" s="142"/>
      <c r="N74" s="98">
        <f t="shared" si="12"/>
        <v>0</v>
      </c>
      <c r="O74" s="84"/>
      <c r="P74" s="85">
        <f>L74/H74</f>
        <v>0</v>
      </c>
      <c r="Q74" s="85"/>
      <c r="R74" s="86">
        <f t="shared" si="14"/>
        <v>0</v>
      </c>
    </row>
    <row r="75" spans="1:18" ht="18" customHeight="1">
      <c r="A75" s="94"/>
      <c r="B75" s="117" t="s">
        <v>441</v>
      </c>
      <c r="C75" s="118"/>
      <c r="D75" s="142"/>
      <c r="E75" s="142"/>
      <c r="F75" s="98"/>
      <c r="G75" s="118"/>
      <c r="H75" s="119">
        <v>410</v>
      </c>
      <c r="I75" s="142"/>
      <c r="J75" s="98">
        <f t="shared" si="11"/>
        <v>410</v>
      </c>
      <c r="K75" s="118"/>
      <c r="L75" s="119">
        <v>409</v>
      </c>
      <c r="M75" s="142"/>
      <c r="N75" s="98">
        <f t="shared" si="12"/>
        <v>409</v>
      </c>
      <c r="O75" s="84"/>
      <c r="P75" s="85">
        <f>L75/H75</f>
        <v>0.9975609756097561</v>
      </c>
      <c r="Q75" s="85"/>
      <c r="R75" s="86">
        <f t="shared" si="14"/>
        <v>0.9975609756097561</v>
      </c>
    </row>
    <row r="76" spans="1:18" ht="18" customHeight="1">
      <c r="A76" s="94"/>
      <c r="B76" s="117" t="s">
        <v>442</v>
      </c>
      <c r="C76" s="118"/>
      <c r="D76" s="142"/>
      <c r="E76" s="142"/>
      <c r="F76" s="98"/>
      <c r="G76" s="118">
        <v>23896</v>
      </c>
      <c r="H76" s="142"/>
      <c r="I76" s="142"/>
      <c r="J76" s="98">
        <f t="shared" si="11"/>
        <v>23896</v>
      </c>
      <c r="K76" s="118">
        <v>23896</v>
      </c>
      <c r="L76" s="162"/>
      <c r="M76" s="142"/>
      <c r="N76" s="98">
        <f t="shared" si="12"/>
        <v>23896</v>
      </c>
      <c r="O76" s="85">
        <f>K76/G76</f>
        <v>1</v>
      </c>
      <c r="P76" s="85"/>
      <c r="Q76" s="85"/>
      <c r="R76" s="86">
        <f t="shared" si="14"/>
        <v>1</v>
      </c>
    </row>
    <row r="77" spans="1:18" ht="18" customHeight="1">
      <c r="A77" s="94"/>
      <c r="B77" s="144" t="s">
        <v>443</v>
      </c>
      <c r="C77" s="118"/>
      <c r="D77" s="142"/>
      <c r="E77" s="142"/>
      <c r="F77" s="98"/>
      <c r="G77" s="118">
        <v>7947</v>
      </c>
      <c r="H77" s="142"/>
      <c r="I77" s="142"/>
      <c r="J77" s="98">
        <f t="shared" si="11"/>
        <v>7947</v>
      </c>
      <c r="K77" s="118">
        <v>7947</v>
      </c>
      <c r="L77" s="162"/>
      <c r="M77" s="142"/>
      <c r="N77" s="98">
        <f t="shared" si="12"/>
        <v>7947</v>
      </c>
      <c r="O77" s="85">
        <f>K77/G77</f>
        <v>1</v>
      </c>
      <c r="P77" s="85"/>
      <c r="Q77" s="85"/>
      <c r="R77" s="86">
        <f t="shared" si="14"/>
        <v>1</v>
      </c>
    </row>
    <row r="78" spans="1:18" ht="18" customHeight="1">
      <c r="A78" s="87" t="s">
        <v>444</v>
      </c>
      <c r="B78" s="88" t="s">
        <v>445</v>
      </c>
      <c r="C78" s="89">
        <f>C79+C83</f>
        <v>24000</v>
      </c>
      <c r="D78" s="90">
        <f>D79+D83</f>
        <v>0</v>
      </c>
      <c r="E78" s="90">
        <f>E79+E83</f>
        <v>0</v>
      </c>
      <c r="F78" s="163">
        <f>SUM(C78:E78)</f>
        <v>24000</v>
      </c>
      <c r="G78" s="164">
        <f>G79+G83</f>
        <v>1200</v>
      </c>
      <c r="H78" s="90">
        <f>H79+H83</f>
        <v>16918</v>
      </c>
      <c r="I78" s="90">
        <f>I79+I83</f>
        <v>0</v>
      </c>
      <c r="J78" s="163">
        <f t="shared" si="11"/>
        <v>18118</v>
      </c>
      <c r="K78" s="89">
        <f>K79+K83</f>
        <v>1200</v>
      </c>
      <c r="L78" s="90">
        <f>L79+L83</f>
        <v>16918</v>
      </c>
      <c r="M78" s="90">
        <f>M79+M83</f>
        <v>0</v>
      </c>
      <c r="N78" s="163">
        <f t="shared" si="12"/>
        <v>18118</v>
      </c>
      <c r="O78" s="92">
        <f>K78/G78</f>
        <v>1</v>
      </c>
      <c r="P78" s="92">
        <f>L78/H78</f>
        <v>1</v>
      </c>
      <c r="Q78" s="92"/>
      <c r="R78" s="93">
        <f t="shared" si="14"/>
        <v>1</v>
      </c>
    </row>
    <row r="79" spans="1:18" ht="18" customHeight="1">
      <c r="A79" s="94" t="s">
        <v>446</v>
      </c>
      <c r="B79" s="95" t="s">
        <v>447</v>
      </c>
      <c r="C79" s="147">
        <f>C80</f>
        <v>24000</v>
      </c>
      <c r="D79" s="148">
        <f>D80</f>
        <v>0</v>
      </c>
      <c r="E79" s="148">
        <f>E80</f>
        <v>0</v>
      </c>
      <c r="F79" s="165">
        <f>SUM(C79:E79)</f>
        <v>24000</v>
      </c>
      <c r="G79" s="147">
        <f>SUM(G80:G82)</f>
        <v>0</v>
      </c>
      <c r="H79" s="148">
        <f>SUM(H80:H82)</f>
        <v>14750</v>
      </c>
      <c r="I79" s="148">
        <f>SUM(I80:I82)</f>
        <v>0</v>
      </c>
      <c r="J79" s="165">
        <f t="shared" si="11"/>
        <v>14750</v>
      </c>
      <c r="K79" s="147">
        <f>SUM(K80:K82)</f>
        <v>0</v>
      </c>
      <c r="L79" s="148">
        <f>SUM(L80:L82)</f>
        <v>14750</v>
      </c>
      <c r="M79" s="148">
        <f>SUM(M80:M82)</f>
        <v>0</v>
      </c>
      <c r="N79" s="165">
        <f t="shared" si="12"/>
        <v>14750</v>
      </c>
      <c r="O79" s="100"/>
      <c r="P79" s="101">
        <f>L79/H79</f>
        <v>1</v>
      </c>
      <c r="Q79" s="101"/>
      <c r="R79" s="102">
        <f t="shared" si="14"/>
        <v>1</v>
      </c>
    </row>
    <row r="80" spans="1:18" ht="18" customHeight="1">
      <c r="A80" s="94"/>
      <c r="B80" s="117" t="s">
        <v>442</v>
      </c>
      <c r="C80" s="118">
        <v>24000</v>
      </c>
      <c r="D80" s="142"/>
      <c r="E80" s="142"/>
      <c r="F80" s="166">
        <f>SUM(C80:E80)</f>
        <v>24000</v>
      </c>
      <c r="G80" s="118"/>
      <c r="H80" s="142"/>
      <c r="I80" s="142"/>
      <c r="J80" s="166">
        <f t="shared" si="11"/>
        <v>0</v>
      </c>
      <c r="K80" s="118"/>
      <c r="L80" s="142"/>
      <c r="M80" s="142"/>
      <c r="N80" s="166">
        <f t="shared" si="12"/>
        <v>0</v>
      </c>
      <c r="O80" s="84"/>
      <c r="P80" s="85"/>
      <c r="Q80" s="85"/>
      <c r="R80" s="86"/>
    </row>
    <row r="81" spans="1:18" ht="18" customHeight="1">
      <c r="A81" s="94"/>
      <c r="B81" s="117" t="s">
        <v>448</v>
      </c>
      <c r="C81" s="118"/>
      <c r="D81" s="142"/>
      <c r="E81" s="142"/>
      <c r="F81" s="166"/>
      <c r="G81" s="118"/>
      <c r="H81" s="119">
        <v>4800</v>
      </c>
      <c r="I81" s="142"/>
      <c r="J81" s="166">
        <f t="shared" si="11"/>
        <v>4800</v>
      </c>
      <c r="K81" s="118"/>
      <c r="L81" s="162">
        <v>4800</v>
      </c>
      <c r="M81" s="142"/>
      <c r="N81" s="166">
        <f t="shared" si="12"/>
        <v>4800</v>
      </c>
      <c r="O81" s="84"/>
      <c r="P81" s="85">
        <f>L81/H81</f>
        <v>1</v>
      </c>
      <c r="Q81" s="85"/>
      <c r="R81" s="86">
        <f>N81/J81</f>
        <v>1</v>
      </c>
    </row>
    <row r="82" spans="1:18" ht="18" customHeight="1">
      <c r="A82" s="94"/>
      <c r="B82" s="117" t="s">
        <v>449</v>
      </c>
      <c r="C82" s="118"/>
      <c r="D82" s="142"/>
      <c r="E82" s="142"/>
      <c r="F82" s="166"/>
      <c r="G82" s="118"/>
      <c r="H82" s="119">
        <v>9950</v>
      </c>
      <c r="I82" s="142"/>
      <c r="J82" s="166">
        <f t="shared" si="11"/>
        <v>9950</v>
      </c>
      <c r="K82" s="118"/>
      <c r="L82" s="162">
        <v>9950</v>
      </c>
      <c r="M82" s="142"/>
      <c r="N82" s="166">
        <f t="shared" si="12"/>
        <v>9950</v>
      </c>
      <c r="O82" s="84"/>
      <c r="P82" s="85">
        <f>L82/H82</f>
        <v>1</v>
      </c>
      <c r="Q82" s="85"/>
      <c r="R82" s="86">
        <f>N82/J82</f>
        <v>1</v>
      </c>
    </row>
    <row r="83" spans="1:18" s="126" customFormat="1" ht="18" customHeight="1">
      <c r="A83" s="94" t="s">
        <v>450</v>
      </c>
      <c r="B83" s="95" t="s">
        <v>451</v>
      </c>
      <c r="C83" s="147"/>
      <c r="D83" s="148"/>
      <c r="E83" s="148"/>
      <c r="F83" s="167"/>
      <c r="G83" s="149">
        <f>SUM(G84:G85)</f>
        <v>1200</v>
      </c>
      <c r="H83" s="150">
        <f>SUM(H84:H85)</f>
        <v>2168</v>
      </c>
      <c r="I83" s="148">
        <f>SUM(I84:I85)</f>
        <v>0</v>
      </c>
      <c r="J83" s="168">
        <f t="shared" si="11"/>
        <v>3368</v>
      </c>
      <c r="K83" s="149">
        <f>SUM(K84:K85)</f>
        <v>1200</v>
      </c>
      <c r="L83" s="150">
        <f>SUM(L84:L85)</f>
        <v>2168</v>
      </c>
      <c r="M83" s="148">
        <f>SUM(M84:M85)</f>
        <v>0</v>
      </c>
      <c r="N83" s="168">
        <f t="shared" si="12"/>
        <v>3368</v>
      </c>
      <c r="O83" s="101">
        <f>K83/G83</f>
        <v>1</v>
      </c>
      <c r="P83" s="101">
        <f>L83/H83</f>
        <v>1</v>
      </c>
      <c r="Q83" s="101"/>
      <c r="R83" s="102">
        <f>N83/J83</f>
        <v>1</v>
      </c>
    </row>
    <row r="84" spans="1:18" ht="18" customHeight="1">
      <c r="A84" s="94"/>
      <c r="B84" s="112" t="s">
        <v>452</v>
      </c>
      <c r="C84" s="118"/>
      <c r="D84" s="119"/>
      <c r="E84" s="119"/>
      <c r="F84" s="169"/>
      <c r="G84" s="118"/>
      <c r="H84" s="119">
        <v>2168</v>
      </c>
      <c r="I84" s="119"/>
      <c r="J84" s="166">
        <f t="shared" si="11"/>
        <v>2168</v>
      </c>
      <c r="K84" s="118"/>
      <c r="L84" s="119">
        <v>2168</v>
      </c>
      <c r="M84" s="119"/>
      <c r="N84" s="166">
        <f t="shared" si="12"/>
        <v>2168</v>
      </c>
      <c r="O84" s="84"/>
      <c r="P84" s="85">
        <f>L84/H84</f>
        <v>1</v>
      </c>
      <c r="Q84" s="85"/>
      <c r="R84" s="86">
        <f>N84/J84</f>
        <v>1</v>
      </c>
    </row>
    <row r="85" spans="1:18" ht="18" customHeight="1">
      <c r="A85" s="94"/>
      <c r="B85" s="112" t="s">
        <v>453</v>
      </c>
      <c r="C85" s="118"/>
      <c r="D85" s="119"/>
      <c r="E85" s="119"/>
      <c r="F85" s="169"/>
      <c r="G85" s="118">
        <v>1200</v>
      </c>
      <c r="H85" s="119"/>
      <c r="I85" s="119"/>
      <c r="J85" s="166">
        <f t="shared" si="11"/>
        <v>1200</v>
      </c>
      <c r="K85" s="118">
        <v>1200</v>
      </c>
      <c r="L85" s="119"/>
      <c r="M85" s="119"/>
      <c r="N85" s="166">
        <f t="shared" si="12"/>
        <v>1200</v>
      </c>
      <c r="O85" s="85">
        <f>K85/G85</f>
        <v>1</v>
      </c>
      <c r="P85" s="85"/>
      <c r="Q85" s="85"/>
      <c r="R85" s="86">
        <f>N85/J85</f>
        <v>1</v>
      </c>
    </row>
    <row r="86" spans="1:18" ht="18" customHeight="1">
      <c r="A86" s="87" t="s">
        <v>454</v>
      </c>
      <c r="B86" s="88" t="s">
        <v>455</v>
      </c>
      <c r="C86" s="170"/>
      <c r="D86" s="171"/>
      <c r="E86" s="171"/>
      <c r="F86" s="161"/>
      <c r="G86" s="170"/>
      <c r="H86" s="171"/>
      <c r="I86" s="171"/>
      <c r="J86" s="161"/>
      <c r="K86" s="170"/>
      <c r="L86" s="171"/>
      <c r="M86" s="171"/>
      <c r="N86" s="161"/>
      <c r="O86" s="73"/>
      <c r="P86" s="92"/>
      <c r="Q86" s="92"/>
      <c r="R86" s="93"/>
    </row>
    <row r="87" spans="1:18" ht="18" customHeight="1">
      <c r="A87" s="87" t="s">
        <v>456</v>
      </c>
      <c r="B87" s="88" t="s">
        <v>457</v>
      </c>
      <c r="C87" s="170"/>
      <c r="D87" s="171"/>
      <c r="E87" s="171"/>
      <c r="F87" s="161"/>
      <c r="G87" s="170"/>
      <c r="H87" s="171"/>
      <c r="I87" s="171"/>
      <c r="J87" s="161"/>
      <c r="K87" s="170"/>
      <c r="L87" s="171"/>
      <c r="M87" s="171"/>
      <c r="N87" s="161"/>
      <c r="O87" s="73"/>
      <c r="P87" s="92"/>
      <c r="Q87" s="92"/>
      <c r="R87" s="93"/>
    </row>
    <row r="88" spans="1:18" ht="17.25" customHeight="1">
      <c r="A88" s="87" t="s">
        <v>458</v>
      </c>
      <c r="B88" s="88" t="s">
        <v>459</v>
      </c>
      <c r="C88" s="170">
        <f>(C3+C8+C73+C78)*27%</f>
        <v>18103.77</v>
      </c>
      <c r="D88" s="171">
        <f>(D3+D8+D73+D78)*27%</f>
        <v>540</v>
      </c>
      <c r="E88" s="171">
        <f>(E3+E8+E73+E78)*27%</f>
        <v>0</v>
      </c>
      <c r="F88" s="161">
        <f>SUM(C88:E88)</f>
        <v>18643.77</v>
      </c>
      <c r="G88" s="171">
        <f>SUM(G89:G94)</f>
        <v>105106</v>
      </c>
      <c r="H88" s="171">
        <f>SUM(H89:H94)</f>
        <v>14653</v>
      </c>
      <c r="I88" s="171">
        <f>SUM(I89:I94)</f>
        <v>0</v>
      </c>
      <c r="J88" s="161">
        <f t="shared" si="11"/>
        <v>119759</v>
      </c>
      <c r="K88" s="171">
        <f>SUM(K89:K94)</f>
        <v>48601</v>
      </c>
      <c r="L88" s="171">
        <f>SUM(L89:L94)</f>
        <v>14143</v>
      </c>
      <c r="M88" s="171">
        <f>SUM(M89:M94)</f>
        <v>0</v>
      </c>
      <c r="N88" s="161">
        <f aca="true" t="shared" si="15" ref="N88:N94">SUM(K88:M88)</f>
        <v>62744</v>
      </c>
      <c r="O88" s="172">
        <f>K88/G88</f>
        <v>0.4623998629954522</v>
      </c>
      <c r="P88" s="92">
        <f>L88/H88</f>
        <v>0.9651948406469665</v>
      </c>
      <c r="Q88" s="92"/>
      <c r="R88" s="93">
        <f aca="true" t="shared" si="16" ref="R88:R95">N88/J88</f>
        <v>0.5239188703980494</v>
      </c>
    </row>
    <row r="89" spans="1:18" ht="17.25" customHeight="1">
      <c r="A89" s="173"/>
      <c r="B89" s="174" t="s">
        <v>459</v>
      </c>
      <c r="C89" s="175"/>
      <c r="D89" s="176"/>
      <c r="E89" s="176"/>
      <c r="F89" s="177"/>
      <c r="G89" s="118">
        <v>31260</v>
      </c>
      <c r="H89" s="119">
        <v>14653</v>
      </c>
      <c r="I89" s="142"/>
      <c r="J89" s="98">
        <f t="shared" si="11"/>
        <v>45913</v>
      </c>
      <c r="K89" s="154">
        <f>52201-14143-4893</f>
        <v>33165</v>
      </c>
      <c r="L89" s="119">
        <v>14143</v>
      </c>
      <c r="M89" s="142"/>
      <c r="N89" s="98">
        <f t="shared" si="15"/>
        <v>47308</v>
      </c>
      <c r="O89" s="84">
        <f>K89/G89</f>
        <v>1.060940499040307</v>
      </c>
      <c r="P89" s="156">
        <f>L89/H89</f>
        <v>0.9651948406469665</v>
      </c>
      <c r="Q89" s="85"/>
      <c r="R89" s="86">
        <f t="shared" si="16"/>
        <v>1.0303835514995754</v>
      </c>
    </row>
    <row r="90" spans="1:18" ht="17.25" customHeight="1">
      <c r="A90" s="173"/>
      <c r="B90" s="178" t="s">
        <v>460</v>
      </c>
      <c r="C90" s="175"/>
      <c r="D90" s="176"/>
      <c r="E90" s="176"/>
      <c r="F90" s="177"/>
      <c r="G90" s="154">
        <v>64844</v>
      </c>
      <c r="H90" s="119"/>
      <c r="I90" s="142"/>
      <c r="J90" s="98">
        <f t="shared" si="11"/>
        <v>64844</v>
      </c>
      <c r="K90" s="154">
        <v>6598</v>
      </c>
      <c r="L90" s="119"/>
      <c r="M90" s="142"/>
      <c r="N90" s="98">
        <f t="shared" si="15"/>
        <v>6598</v>
      </c>
      <c r="O90" s="84">
        <f aca="true" t="shared" si="17" ref="O90:O95">K90/G90</f>
        <v>0.10175189686015669</v>
      </c>
      <c r="P90" s="85"/>
      <c r="Q90" s="85"/>
      <c r="R90" s="86">
        <f t="shared" si="16"/>
        <v>0.10175189686015669</v>
      </c>
    </row>
    <row r="91" spans="1:18" ht="17.25" customHeight="1">
      <c r="A91" s="173"/>
      <c r="B91" s="174" t="s">
        <v>461</v>
      </c>
      <c r="C91" s="175"/>
      <c r="D91" s="176"/>
      <c r="E91" s="176"/>
      <c r="F91" s="177"/>
      <c r="G91" s="154">
        <v>635</v>
      </c>
      <c r="H91" s="119"/>
      <c r="I91" s="142"/>
      <c r="J91" s="98">
        <f t="shared" si="11"/>
        <v>635</v>
      </c>
      <c r="K91" s="154">
        <v>471</v>
      </c>
      <c r="L91" s="119"/>
      <c r="M91" s="142"/>
      <c r="N91" s="98">
        <f t="shared" si="15"/>
        <v>471</v>
      </c>
      <c r="O91" s="84">
        <f t="shared" si="17"/>
        <v>0.7417322834645669</v>
      </c>
      <c r="P91" s="85"/>
      <c r="Q91" s="85"/>
      <c r="R91" s="86">
        <f t="shared" si="16"/>
        <v>0.7417322834645669</v>
      </c>
    </row>
    <row r="92" spans="1:18" ht="17.25" customHeight="1">
      <c r="A92" s="173"/>
      <c r="B92" s="112" t="s">
        <v>462</v>
      </c>
      <c r="C92" s="175"/>
      <c r="D92" s="176"/>
      <c r="E92" s="176"/>
      <c r="F92" s="177"/>
      <c r="G92" s="118">
        <v>5058</v>
      </c>
      <c r="H92" s="119"/>
      <c r="I92" s="142"/>
      <c r="J92" s="98">
        <f t="shared" si="11"/>
        <v>5058</v>
      </c>
      <c r="K92" s="118">
        <f>165+4893</f>
        <v>5058</v>
      </c>
      <c r="L92" s="119"/>
      <c r="M92" s="142"/>
      <c r="N92" s="98">
        <f t="shared" si="15"/>
        <v>5058</v>
      </c>
      <c r="O92" s="84">
        <f t="shared" si="17"/>
        <v>1</v>
      </c>
      <c r="P92" s="85"/>
      <c r="Q92" s="85"/>
      <c r="R92" s="86">
        <f t="shared" si="16"/>
        <v>1</v>
      </c>
    </row>
    <row r="93" spans="1:18" ht="33" customHeight="1">
      <c r="A93" s="173"/>
      <c r="B93" s="144" t="s">
        <v>463</v>
      </c>
      <c r="C93" s="175"/>
      <c r="D93" s="176"/>
      <c r="E93" s="176"/>
      <c r="F93" s="177"/>
      <c r="G93" s="118">
        <v>3259</v>
      </c>
      <c r="H93" s="119"/>
      <c r="I93" s="142"/>
      <c r="J93" s="98">
        <f t="shared" si="11"/>
        <v>3259</v>
      </c>
      <c r="K93" s="118">
        <v>3259</v>
      </c>
      <c r="L93" s="119"/>
      <c r="M93" s="142"/>
      <c r="N93" s="98">
        <f t="shared" si="15"/>
        <v>3259</v>
      </c>
      <c r="O93" s="84">
        <f t="shared" si="17"/>
        <v>1</v>
      </c>
      <c r="P93" s="85"/>
      <c r="Q93" s="85"/>
      <c r="R93" s="86">
        <f t="shared" si="16"/>
        <v>1</v>
      </c>
    </row>
    <row r="94" spans="1:18" ht="55.5" customHeight="1" thickBot="1">
      <c r="A94" s="179"/>
      <c r="B94" s="144" t="s">
        <v>464</v>
      </c>
      <c r="C94" s="180"/>
      <c r="D94" s="181"/>
      <c r="E94" s="181"/>
      <c r="F94" s="182"/>
      <c r="G94" s="118">
        <v>50</v>
      </c>
      <c r="H94" s="142"/>
      <c r="I94" s="142"/>
      <c r="J94" s="98">
        <f t="shared" si="11"/>
        <v>50</v>
      </c>
      <c r="K94" s="118">
        <v>50</v>
      </c>
      <c r="L94" s="142"/>
      <c r="M94" s="142"/>
      <c r="N94" s="98">
        <f t="shared" si="15"/>
        <v>50</v>
      </c>
      <c r="O94" s="84">
        <f t="shared" si="17"/>
        <v>1</v>
      </c>
      <c r="P94" s="85"/>
      <c r="Q94" s="85"/>
      <c r="R94" s="86">
        <f t="shared" si="16"/>
        <v>1</v>
      </c>
    </row>
    <row r="95" spans="1:18" s="191" customFormat="1" ht="35.25" customHeight="1" thickBot="1">
      <c r="A95" s="183" t="s">
        <v>465</v>
      </c>
      <c r="B95" s="184" t="s">
        <v>466</v>
      </c>
      <c r="C95" s="185">
        <f>C3+C8+C73+C78+C86+C87+C88</f>
        <v>85154.77</v>
      </c>
      <c r="D95" s="186">
        <f>D3+D8+D73+D78+D86+D87+D88</f>
        <v>2540</v>
      </c>
      <c r="E95" s="186">
        <f>E3+E8+E73+E78+E86+E87+E88</f>
        <v>0</v>
      </c>
      <c r="F95" s="187">
        <f>SUM(C95:E95)</f>
        <v>87694.77</v>
      </c>
      <c r="G95" s="185">
        <f>G3+G8+G73+G78+G86+G87+G88</f>
        <v>490054</v>
      </c>
      <c r="H95" s="186">
        <f>H3+H8+H73+H78+H86+H87+H88</f>
        <v>68926</v>
      </c>
      <c r="I95" s="186">
        <f>I3+I8+I73+I78+I86+I87+I88</f>
        <v>0</v>
      </c>
      <c r="J95" s="187">
        <f t="shared" si="11"/>
        <v>558980</v>
      </c>
      <c r="K95" s="185">
        <f>K3+K8+K73+K78+K86+K87+K88</f>
        <v>211496</v>
      </c>
      <c r="L95" s="186">
        <f>L3+L8+L73+L78+L86+L87+L88</f>
        <v>66526</v>
      </c>
      <c r="M95" s="186">
        <f>M3+M8+M73+M78+M86+M87+M88</f>
        <v>0</v>
      </c>
      <c r="N95" s="187">
        <f t="shared" si="12"/>
        <v>278022</v>
      </c>
      <c r="O95" s="188">
        <f t="shared" si="17"/>
        <v>0.431576928256886</v>
      </c>
      <c r="P95" s="189">
        <f>L95/H95</f>
        <v>0.9651800481676001</v>
      </c>
      <c r="Q95" s="189"/>
      <c r="R95" s="190">
        <f t="shared" si="16"/>
        <v>0.49737378797094706</v>
      </c>
    </row>
  </sheetData>
  <sheetProtection/>
  <mergeCells count="6">
    <mergeCell ref="O1:R1"/>
    <mergeCell ref="A1:A2"/>
    <mergeCell ref="B1:B2"/>
    <mergeCell ref="C1:F1"/>
    <mergeCell ref="G1:J1"/>
    <mergeCell ref="K1:N1"/>
  </mergeCells>
  <printOptions horizontalCentered="1"/>
  <pageMargins left="0.3937007874015748" right="0.3937007874015748" top="1.1811023622047245" bottom="0.3937007874015748" header="0.5118110236220472" footer="0.3937007874015748"/>
  <pageSetup horizontalDpi="600" verticalDpi="600" orientation="landscape" paperSize="9" scale="44" r:id="rId1"/>
  <headerFooter alignWithMargins="0">
    <oddHeader>&amp;C&amp;"Times New Roman,Normál"&amp;12
PESTERZSÉBET ÖNKORMÁNYZATÁNAK 2014. ÉVI BERUHÁZÁSI KIADÁSAI 
(e Ft)&amp;10
&amp;R&amp;"Times New Roman,Normál"&amp;12
3. sz.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1">
      <pane xSplit="2" ySplit="1" topLeftCell="C2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B14" sqref="B14"/>
    </sheetView>
  </sheetViews>
  <sheetFormatPr defaultColWidth="9.140625" defaultRowHeight="15"/>
  <cols>
    <col min="1" max="1" width="9.140625" style="192" customWidth="1"/>
    <col min="2" max="2" width="72.7109375" style="238" customWidth="1"/>
    <col min="3" max="18" width="14.7109375" style="192" customWidth="1"/>
    <col min="19" max="16384" width="9.140625" style="192" customWidth="1"/>
  </cols>
  <sheetData>
    <row r="1" spans="1:18" ht="16.5" customHeight="1" thickBot="1">
      <c r="A1" s="328" t="s">
        <v>350</v>
      </c>
      <c r="B1" s="328" t="s">
        <v>351</v>
      </c>
      <c r="C1" s="323" t="s">
        <v>352</v>
      </c>
      <c r="D1" s="324"/>
      <c r="E1" s="324"/>
      <c r="F1" s="325"/>
      <c r="G1" s="324" t="s">
        <v>353</v>
      </c>
      <c r="H1" s="324"/>
      <c r="I1" s="324"/>
      <c r="J1" s="325"/>
      <c r="K1" s="324" t="s">
        <v>354</v>
      </c>
      <c r="L1" s="324"/>
      <c r="M1" s="324"/>
      <c r="N1" s="325"/>
      <c r="O1" s="323" t="s">
        <v>355</v>
      </c>
      <c r="P1" s="324"/>
      <c r="Q1" s="324"/>
      <c r="R1" s="325"/>
    </row>
    <row r="2" spans="1:18" ht="48" thickBot="1">
      <c r="A2" s="329"/>
      <c r="B2" s="329"/>
      <c r="C2" s="62" t="s">
        <v>356</v>
      </c>
      <c r="D2" s="63" t="s">
        <v>357</v>
      </c>
      <c r="E2" s="63" t="s">
        <v>358</v>
      </c>
      <c r="F2" s="64" t="s">
        <v>359</v>
      </c>
      <c r="G2" s="62" t="s">
        <v>356</v>
      </c>
      <c r="H2" s="63" t="s">
        <v>357</v>
      </c>
      <c r="I2" s="63" t="s">
        <v>358</v>
      </c>
      <c r="J2" s="64" t="s">
        <v>359</v>
      </c>
      <c r="K2" s="62" t="s">
        <v>356</v>
      </c>
      <c r="L2" s="63" t="s">
        <v>357</v>
      </c>
      <c r="M2" s="63" t="s">
        <v>358</v>
      </c>
      <c r="N2" s="64" t="s">
        <v>359</v>
      </c>
      <c r="O2" s="62" t="s">
        <v>356</v>
      </c>
      <c r="P2" s="63" t="s">
        <v>357</v>
      </c>
      <c r="Q2" s="63" t="s">
        <v>358</v>
      </c>
      <c r="R2" s="64" t="s">
        <v>359</v>
      </c>
    </row>
    <row r="3" spans="1:18" ht="18" customHeight="1">
      <c r="A3" s="65" t="s">
        <v>467</v>
      </c>
      <c r="B3" s="193" t="s">
        <v>468</v>
      </c>
      <c r="C3" s="194">
        <f>C4+C20+C46+C48+C49</f>
        <v>266500</v>
      </c>
      <c r="D3" s="195">
        <f>D4+D20+D46+D48+D49</f>
        <v>0</v>
      </c>
      <c r="E3" s="195">
        <f>E4+E20+E46+E48+E49</f>
        <v>0</v>
      </c>
      <c r="F3" s="196">
        <f>SUM(C3:E3)</f>
        <v>266500</v>
      </c>
      <c r="G3" s="194">
        <f>G4+G20+G46+G48+G49</f>
        <v>337509</v>
      </c>
      <c r="H3" s="195">
        <f>H4+H20+H46+H48+H49</f>
        <v>0</v>
      </c>
      <c r="I3" s="195">
        <f>I4+I20+I46+I48+I49</f>
        <v>0</v>
      </c>
      <c r="J3" s="196">
        <f>SUM(G3:I3)</f>
        <v>337509</v>
      </c>
      <c r="K3" s="194">
        <f>K4+K20+K46+K48+K49</f>
        <v>335931</v>
      </c>
      <c r="L3" s="195">
        <f>L4+L20+L46+L48+L49</f>
        <v>0</v>
      </c>
      <c r="M3" s="195">
        <f>M4+M20+M46+M48+M49</f>
        <v>0</v>
      </c>
      <c r="N3" s="196">
        <f>SUM(K3:M3)</f>
        <v>335931</v>
      </c>
      <c r="O3" s="197">
        <f aca="true" t="shared" si="0" ref="O3:R4">K3/G3</f>
        <v>0.9953245691226011</v>
      </c>
      <c r="P3" s="198"/>
      <c r="Q3" s="198"/>
      <c r="R3" s="199">
        <f t="shared" si="0"/>
        <v>0.9953245691226011</v>
      </c>
    </row>
    <row r="4" spans="1:18" ht="18" customHeight="1">
      <c r="A4" s="94" t="s">
        <v>469</v>
      </c>
      <c r="B4" s="200" t="s">
        <v>470</v>
      </c>
      <c r="C4" s="96">
        <f>C5</f>
        <v>10000</v>
      </c>
      <c r="D4" s="97">
        <f>D5</f>
        <v>0</v>
      </c>
      <c r="E4" s="97">
        <f>E5</f>
        <v>0</v>
      </c>
      <c r="F4" s="201">
        <f aca="true" t="shared" si="1" ref="F4:F61">SUM(C4:E4)</f>
        <v>10000</v>
      </c>
      <c r="G4" s="96">
        <f>SUM(G5:G19)</f>
        <v>16110</v>
      </c>
      <c r="H4" s="97">
        <f>SUM(H5:H15)</f>
        <v>0</v>
      </c>
      <c r="I4" s="97">
        <f>SUM(I5:I15)</f>
        <v>0</v>
      </c>
      <c r="J4" s="202">
        <f aca="true" t="shared" si="2" ref="J4:J61">SUM(G4:I4)</f>
        <v>16110</v>
      </c>
      <c r="K4" s="96">
        <f>SUM(K5:K19)</f>
        <v>15041</v>
      </c>
      <c r="L4" s="97">
        <f>SUM(L5:L15)</f>
        <v>0</v>
      </c>
      <c r="M4" s="97">
        <f>SUM(M5:M15)</f>
        <v>0</v>
      </c>
      <c r="N4" s="202">
        <f>SUM(K4:M4)</f>
        <v>15041</v>
      </c>
      <c r="O4" s="203">
        <f t="shared" si="0"/>
        <v>0.9336436995654873</v>
      </c>
      <c r="P4" s="204"/>
      <c r="Q4" s="204"/>
      <c r="R4" s="205">
        <f t="shared" si="0"/>
        <v>0.9336436995654873</v>
      </c>
    </row>
    <row r="5" spans="1:18" ht="18" customHeight="1">
      <c r="A5" s="94"/>
      <c r="B5" s="104" t="s">
        <v>471</v>
      </c>
      <c r="C5" s="206">
        <v>10000</v>
      </c>
      <c r="D5" s="207"/>
      <c r="E5" s="207"/>
      <c r="F5" s="129">
        <f t="shared" si="1"/>
        <v>10000</v>
      </c>
      <c r="G5" s="206"/>
      <c r="H5" s="207"/>
      <c r="I5" s="207"/>
      <c r="J5" s="129">
        <f t="shared" si="2"/>
        <v>0</v>
      </c>
      <c r="K5" s="206"/>
      <c r="L5" s="207"/>
      <c r="M5" s="207"/>
      <c r="N5" s="129">
        <f aca="true" t="shared" si="3" ref="N5:N61">SUM(K5:M5)</f>
        <v>0</v>
      </c>
      <c r="O5" s="208"/>
      <c r="P5" s="209"/>
      <c r="Q5" s="209"/>
      <c r="R5" s="210"/>
    </row>
    <row r="6" spans="1:18" ht="18" customHeight="1">
      <c r="A6" s="94"/>
      <c r="B6" s="104" t="s">
        <v>472</v>
      </c>
      <c r="C6" s="206"/>
      <c r="D6" s="207"/>
      <c r="E6" s="207"/>
      <c r="F6" s="129"/>
      <c r="G6" s="206">
        <v>1989</v>
      </c>
      <c r="H6" s="207"/>
      <c r="I6" s="207"/>
      <c r="J6" s="129">
        <f t="shared" si="2"/>
        <v>1989</v>
      </c>
      <c r="K6" s="206">
        <v>1989</v>
      </c>
      <c r="L6" s="207"/>
      <c r="M6" s="207"/>
      <c r="N6" s="129">
        <f t="shared" si="3"/>
        <v>1989</v>
      </c>
      <c r="O6" s="208">
        <f aca="true" t="shared" si="4" ref="O6:O62">K6/G6</f>
        <v>1</v>
      </c>
      <c r="P6" s="209"/>
      <c r="Q6" s="209"/>
      <c r="R6" s="210">
        <f aca="true" t="shared" si="5" ref="R6:R62">N6/J6</f>
        <v>1</v>
      </c>
    </row>
    <row r="7" spans="1:18" ht="18" customHeight="1">
      <c r="A7" s="94"/>
      <c r="B7" s="104" t="s">
        <v>473</v>
      </c>
      <c r="C7" s="206"/>
      <c r="D7" s="207"/>
      <c r="E7" s="207"/>
      <c r="F7" s="129"/>
      <c r="G7" s="206">
        <v>2435</v>
      </c>
      <c r="H7" s="207"/>
      <c r="I7" s="207"/>
      <c r="J7" s="129">
        <f t="shared" si="2"/>
        <v>2435</v>
      </c>
      <c r="K7" s="206">
        <v>2435</v>
      </c>
      <c r="L7" s="207"/>
      <c r="M7" s="207"/>
      <c r="N7" s="129">
        <f t="shared" si="3"/>
        <v>2435</v>
      </c>
      <c r="O7" s="208">
        <f t="shared" si="4"/>
        <v>1</v>
      </c>
      <c r="P7" s="209"/>
      <c r="Q7" s="209"/>
      <c r="R7" s="210">
        <f t="shared" si="5"/>
        <v>1</v>
      </c>
    </row>
    <row r="8" spans="1:18" ht="18" customHeight="1">
      <c r="A8" s="94"/>
      <c r="B8" s="104" t="s">
        <v>474</v>
      </c>
      <c r="C8" s="206"/>
      <c r="D8" s="207"/>
      <c r="E8" s="207"/>
      <c r="F8" s="129"/>
      <c r="G8" s="206">
        <v>1250</v>
      </c>
      <c r="H8" s="207"/>
      <c r="I8" s="207"/>
      <c r="J8" s="129">
        <f t="shared" si="2"/>
        <v>1250</v>
      </c>
      <c r="K8" s="206">
        <v>1250</v>
      </c>
      <c r="L8" s="207"/>
      <c r="M8" s="207"/>
      <c r="N8" s="129">
        <f t="shared" si="3"/>
        <v>1250</v>
      </c>
      <c r="O8" s="208">
        <f t="shared" si="4"/>
        <v>1</v>
      </c>
      <c r="P8" s="209"/>
      <c r="Q8" s="209"/>
      <c r="R8" s="210">
        <f t="shared" si="5"/>
        <v>1</v>
      </c>
    </row>
    <row r="9" spans="1:18" ht="18" customHeight="1">
      <c r="A9" s="94"/>
      <c r="B9" s="104" t="s">
        <v>475</v>
      </c>
      <c r="C9" s="206"/>
      <c r="D9" s="207"/>
      <c r="E9" s="207"/>
      <c r="F9" s="129"/>
      <c r="G9" s="206">
        <v>655</v>
      </c>
      <c r="H9" s="207"/>
      <c r="I9" s="207"/>
      <c r="J9" s="129">
        <f t="shared" si="2"/>
        <v>655</v>
      </c>
      <c r="K9" s="206">
        <v>655</v>
      </c>
      <c r="L9" s="207"/>
      <c r="M9" s="207"/>
      <c r="N9" s="129">
        <f t="shared" si="3"/>
        <v>655</v>
      </c>
      <c r="O9" s="208">
        <f t="shared" si="4"/>
        <v>1</v>
      </c>
      <c r="P9" s="209"/>
      <c r="Q9" s="209"/>
      <c r="R9" s="210">
        <f t="shared" si="5"/>
        <v>1</v>
      </c>
    </row>
    <row r="10" spans="1:18" ht="18" customHeight="1">
      <c r="A10" s="94"/>
      <c r="B10" s="104" t="s">
        <v>476</v>
      </c>
      <c r="C10" s="206"/>
      <c r="D10" s="207"/>
      <c r="E10" s="207"/>
      <c r="F10" s="129"/>
      <c r="G10" s="206">
        <v>1127</v>
      </c>
      <c r="H10" s="207"/>
      <c r="I10" s="207"/>
      <c r="J10" s="129">
        <f t="shared" si="2"/>
        <v>1127</v>
      </c>
      <c r="K10" s="206">
        <v>1127</v>
      </c>
      <c r="L10" s="207"/>
      <c r="M10" s="207"/>
      <c r="N10" s="129">
        <f t="shared" si="3"/>
        <v>1127</v>
      </c>
      <c r="O10" s="208">
        <f t="shared" si="4"/>
        <v>1</v>
      </c>
      <c r="P10" s="209"/>
      <c r="Q10" s="209"/>
      <c r="R10" s="210">
        <f t="shared" si="5"/>
        <v>1</v>
      </c>
    </row>
    <row r="11" spans="1:18" ht="18" customHeight="1">
      <c r="A11" s="94"/>
      <c r="B11" s="104" t="s">
        <v>477</v>
      </c>
      <c r="C11" s="206"/>
      <c r="D11" s="207"/>
      <c r="E11" s="207"/>
      <c r="F11" s="129"/>
      <c r="G11" s="206">
        <v>552</v>
      </c>
      <c r="H11" s="207"/>
      <c r="I11" s="207"/>
      <c r="J11" s="129">
        <f t="shared" si="2"/>
        <v>552</v>
      </c>
      <c r="K11" s="206">
        <v>552</v>
      </c>
      <c r="L11" s="207"/>
      <c r="M11" s="207"/>
      <c r="N11" s="129">
        <f t="shared" si="3"/>
        <v>552</v>
      </c>
      <c r="O11" s="208">
        <f t="shared" si="4"/>
        <v>1</v>
      </c>
      <c r="P11" s="209"/>
      <c r="Q11" s="209"/>
      <c r="R11" s="210">
        <f t="shared" si="5"/>
        <v>1</v>
      </c>
    </row>
    <row r="12" spans="1:18" ht="18" customHeight="1">
      <c r="A12" s="94"/>
      <c r="B12" s="104" t="s">
        <v>478</v>
      </c>
      <c r="C12" s="206"/>
      <c r="D12" s="207"/>
      <c r="E12" s="207"/>
      <c r="F12" s="129"/>
      <c r="G12" s="206">
        <v>898</v>
      </c>
      <c r="H12" s="207"/>
      <c r="I12" s="207"/>
      <c r="J12" s="129">
        <f t="shared" si="2"/>
        <v>898</v>
      </c>
      <c r="K12" s="206">
        <v>898</v>
      </c>
      <c r="L12" s="207"/>
      <c r="M12" s="207"/>
      <c r="N12" s="129">
        <f t="shared" si="3"/>
        <v>898</v>
      </c>
      <c r="O12" s="208">
        <f t="shared" si="4"/>
        <v>1</v>
      </c>
      <c r="P12" s="209"/>
      <c r="Q12" s="209"/>
      <c r="R12" s="210">
        <f t="shared" si="5"/>
        <v>1</v>
      </c>
    </row>
    <row r="13" spans="1:18" ht="18" customHeight="1">
      <c r="A13" s="94"/>
      <c r="B13" s="104" t="s">
        <v>479</v>
      </c>
      <c r="C13" s="206"/>
      <c r="D13" s="207"/>
      <c r="E13" s="207"/>
      <c r="F13" s="129"/>
      <c r="G13" s="206">
        <v>498</v>
      </c>
      <c r="H13" s="207"/>
      <c r="I13" s="207"/>
      <c r="J13" s="129">
        <f t="shared" si="2"/>
        <v>498</v>
      </c>
      <c r="K13" s="206">
        <v>498</v>
      </c>
      <c r="L13" s="207"/>
      <c r="M13" s="207"/>
      <c r="N13" s="129">
        <f t="shared" si="3"/>
        <v>498</v>
      </c>
      <c r="O13" s="208">
        <f t="shared" si="4"/>
        <v>1</v>
      </c>
      <c r="P13" s="209"/>
      <c r="Q13" s="209"/>
      <c r="R13" s="210">
        <f t="shared" si="5"/>
        <v>1</v>
      </c>
    </row>
    <row r="14" spans="1:18" ht="18" customHeight="1">
      <c r="A14" s="94"/>
      <c r="B14" s="104" t="s">
        <v>480</v>
      </c>
      <c r="C14" s="206"/>
      <c r="D14" s="207"/>
      <c r="E14" s="207"/>
      <c r="F14" s="129"/>
      <c r="G14" s="206">
        <v>115</v>
      </c>
      <c r="H14" s="207"/>
      <c r="I14" s="207"/>
      <c r="J14" s="129">
        <f t="shared" si="2"/>
        <v>115</v>
      </c>
      <c r="K14" s="206">
        <v>115</v>
      </c>
      <c r="L14" s="207"/>
      <c r="M14" s="207"/>
      <c r="N14" s="129">
        <f t="shared" si="3"/>
        <v>115</v>
      </c>
      <c r="O14" s="208">
        <f t="shared" si="4"/>
        <v>1</v>
      </c>
      <c r="P14" s="209"/>
      <c r="Q14" s="209"/>
      <c r="R14" s="210">
        <f t="shared" si="5"/>
        <v>1</v>
      </c>
    </row>
    <row r="15" spans="1:18" ht="18" customHeight="1">
      <c r="A15" s="94"/>
      <c r="B15" s="104" t="s">
        <v>481</v>
      </c>
      <c r="C15" s="206"/>
      <c r="D15" s="207"/>
      <c r="E15" s="207"/>
      <c r="F15" s="129"/>
      <c r="G15" s="206">
        <v>1700</v>
      </c>
      <c r="H15" s="207"/>
      <c r="I15" s="207"/>
      <c r="J15" s="129">
        <f t="shared" si="2"/>
        <v>1700</v>
      </c>
      <c r="K15" s="206">
        <v>1700</v>
      </c>
      <c r="L15" s="207"/>
      <c r="M15" s="207"/>
      <c r="N15" s="129">
        <f t="shared" si="3"/>
        <v>1700</v>
      </c>
      <c r="O15" s="208">
        <f t="shared" si="4"/>
        <v>1</v>
      </c>
      <c r="P15" s="209"/>
      <c r="Q15" s="209"/>
      <c r="R15" s="210">
        <f t="shared" si="5"/>
        <v>1</v>
      </c>
    </row>
    <row r="16" spans="1:18" ht="18" customHeight="1">
      <c r="A16" s="94"/>
      <c r="B16" s="211" t="s">
        <v>482</v>
      </c>
      <c r="C16" s="206"/>
      <c r="D16" s="207"/>
      <c r="E16" s="207"/>
      <c r="F16" s="129"/>
      <c r="G16" s="206">
        <v>224</v>
      </c>
      <c r="H16" s="207"/>
      <c r="I16" s="207"/>
      <c r="J16" s="129">
        <f t="shared" si="2"/>
        <v>224</v>
      </c>
      <c r="K16" s="206">
        <v>224</v>
      </c>
      <c r="L16" s="207"/>
      <c r="M16" s="207"/>
      <c r="N16" s="129">
        <f t="shared" si="3"/>
        <v>224</v>
      </c>
      <c r="O16" s="208">
        <f>K16/G16</f>
        <v>1</v>
      </c>
      <c r="P16" s="209"/>
      <c r="Q16" s="209"/>
      <c r="R16" s="210">
        <f>N16/J16</f>
        <v>1</v>
      </c>
    </row>
    <row r="17" spans="1:18" ht="18" customHeight="1">
      <c r="A17" s="94"/>
      <c r="B17" s="211" t="s">
        <v>483</v>
      </c>
      <c r="C17" s="206"/>
      <c r="D17" s="207"/>
      <c r="E17" s="207"/>
      <c r="F17" s="129"/>
      <c r="G17" s="206">
        <v>504</v>
      </c>
      <c r="H17" s="207"/>
      <c r="I17" s="207"/>
      <c r="J17" s="129">
        <f t="shared" si="2"/>
        <v>504</v>
      </c>
      <c r="K17" s="206"/>
      <c r="L17" s="207"/>
      <c r="M17" s="207"/>
      <c r="N17" s="129">
        <f t="shared" si="3"/>
        <v>0</v>
      </c>
      <c r="O17" s="208">
        <f>K17/G17</f>
        <v>0</v>
      </c>
      <c r="P17" s="209"/>
      <c r="Q17" s="209"/>
      <c r="R17" s="210">
        <f>N17/J17</f>
        <v>0</v>
      </c>
    </row>
    <row r="18" spans="1:18" ht="18" customHeight="1">
      <c r="A18" s="94"/>
      <c r="B18" s="211" t="s">
        <v>484</v>
      </c>
      <c r="C18" s="206"/>
      <c r="D18" s="207"/>
      <c r="E18" s="207"/>
      <c r="F18" s="129"/>
      <c r="G18" s="206">
        <v>3598</v>
      </c>
      <c r="H18" s="207"/>
      <c r="I18" s="207"/>
      <c r="J18" s="129">
        <f t="shared" si="2"/>
        <v>3598</v>
      </c>
      <c r="K18" s="206">
        <v>3598</v>
      </c>
      <c r="L18" s="207"/>
      <c r="M18" s="207"/>
      <c r="N18" s="129">
        <f t="shared" si="3"/>
        <v>3598</v>
      </c>
      <c r="O18" s="208">
        <f>K18/G18</f>
        <v>1</v>
      </c>
      <c r="P18" s="209"/>
      <c r="Q18" s="209"/>
      <c r="R18" s="210">
        <f>N18/J18</f>
        <v>1</v>
      </c>
    </row>
    <row r="19" spans="1:18" ht="18" customHeight="1">
      <c r="A19" s="94"/>
      <c r="B19" s="211" t="s">
        <v>485</v>
      </c>
      <c r="C19" s="206"/>
      <c r="D19" s="207"/>
      <c r="E19" s="207"/>
      <c r="F19" s="129"/>
      <c r="G19" s="206">
        <v>565</v>
      </c>
      <c r="H19" s="207"/>
      <c r="I19" s="207"/>
      <c r="J19" s="129">
        <f t="shared" si="2"/>
        <v>565</v>
      </c>
      <c r="K19" s="206"/>
      <c r="L19" s="207"/>
      <c r="M19" s="207"/>
      <c r="N19" s="129">
        <f t="shared" si="3"/>
        <v>0</v>
      </c>
      <c r="O19" s="208">
        <f>K19/G19</f>
        <v>0</v>
      </c>
      <c r="P19" s="209"/>
      <c r="Q19" s="209"/>
      <c r="R19" s="210">
        <f>N19/J19</f>
        <v>0</v>
      </c>
    </row>
    <row r="20" spans="1:18" ht="18" customHeight="1">
      <c r="A20" s="94" t="s">
        <v>486</v>
      </c>
      <c r="B20" s="200" t="s">
        <v>487</v>
      </c>
      <c r="C20" s="96">
        <f>SUM(C21:C36)</f>
        <v>189500</v>
      </c>
      <c r="D20" s="97">
        <f>SUM(D21:D36)</f>
        <v>0</v>
      </c>
      <c r="E20" s="97">
        <f>SUM(E21:E36)</f>
        <v>0</v>
      </c>
      <c r="F20" s="201">
        <f t="shared" si="1"/>
        <v>189500</v>
      </c>
      <c r="G20" s="96">
        <f>SUM(G21:G45)</f>
        <v>225967</v>
      </c>
      <c r="H20" s="97">
        <f>SUM(H21:H41)</f>
        <v>0</v>
      </c>
      <c r="I20" s="97">
        <f>SUM(I21:I41)</f>
        <v>0</v>
      </c>
      <c r="J20" s="201">
        <f t="shared" si="2"/>
        <v>225967</v>
      </c>
      <c r="K20" s="96">
        <f>SUM(K21:K45)</f>
        <v>225458</v>
      </c>
      <c r="L20" s="97">
        <f>SUM(L21:L41)</f>
        <v>0</v>
      </c>
      <c r="M20" s="97">
        <f>SUM(M21:M41)</f>
        <v>0</v>
      </c>
      <c r="N20" s="201">
        <f t="shared" si="3"/>
        <v>225458</v>
      </c>
      <c r="O20" s="203">
        <f t="shared" si="4"/>
        <v>0.9977474586997216</v>
      </c>
      <c r="P20" s="204"/>
      <c r="Q20" s="204"/>
      <c r="R20" s="205">
        <f t="shared" si="5"/>
        <v>0.9977474586997216</v>
      </c>
    </row>
    <row r="21" spans="1:18" ht="18" customHeight="1">
      <c r="A21" s="94"/>
      <c r="B21" s="104" t="s">
        <v>488</v>
      </c>
      <c r="C21" s="206">
        <v>3500</v>
      </c>
      <c r="D21" s="207"/>
      <c r="E21" s="207"/>
      <c r="F21" s="129">
        <f t="shared" si="1"/>
        <v>3500</v>
      </c>
      <c r="G21" s="206"/>
      <c r="H21" s="207"/>
      <c r="I21" s="207"/>
      <c r="J21" s="129">
        <f t="shared" si="2"/>
        <v>0</v>
      </c>
      <c r="K21" s="206"/>
      <c r="L21" s="207"/>
      <c r="M21" s="207"/>
      <c r="N21" s="129">
        <f t="shared" si="3"/>
        <v>0</v>
      </c>
      <c r="O21" s="208"/>
      <c r="P21" s="209"/>
      <c r="Q21" s="209"/>
      <c r="R21" s="210"/>
    </row>
    <row r="22" spans="1:18" ht="18" customHeight="1">
      <c r="A22" s="94"/>
      <c r="B22" s="104" t="s">
        <v>489</v>
      </c>
      <c r="C22" s="206">
        <v>10000</v>
      </c>
      <c r="D22" s="207"/>
      <c r="E22" s="207"/>
      <c r="F22" s="129">
        <f t="shared" si="1"/>
        <v>10000</v>
      </c>
      <c r="G22" s="206">
        <v>9979</v>
      </c>
      <c r="H22" s="207"/>
      <c r="I22" s="207"/>
      <c r="J22" s="129">
        <f t="shared" si="2"/>
        <v>9979</v>
      </c>
      <c r="K22" s="206">
        <v>9979</v>
      </c>
      <c r="L22" s="207"/>
      <c r="M22" s="207"/>
      <c r="N22" s="129">
        <f t="shared" si="3"/>
        <v>9979</v>
      </c>
      <c r="O22" s="208">
        <f t="shared" si="4"/>
        <v>1</v>
      </c>
      <c r="P22" s="209"/>
      <c r="Q22" s="209"/>
      <c r="R22" s="210">
        <f t="shared" si="5"/>
        <v>1</v>
      </c>
    </row>
    <row r="23" spans="1:18" ht="18" customHeight="1">
      <c r="A23" s="94"/>
      <c r="B23" s="104" t="s">
        <v>490</v>
      </c>
      <c r="C23" s="206">
        <v>35000</v>
      </c>
      <c r="D23" s="212"/>
      <c r="E23" s="212"/>
      <c r="F23" s="129">
        <f t="shared" si="1"/>
        <v>35000</v>
      </c>
      <c r="G23" s="206">
        <v>34989</v>
      </c>
      <c r="H23" s="212"/>
      <c r="I23" s="212"/>
      <c r="J23" s="129">
        <f t="shared" si="2"/>
        <v>34989</v>
      </c>
      <c r="K23" s="206">
        <v>34989</v>
      </c>
      <c r="L23" s="212"/>
      <c r="M23" s="212"/>
      <c r="N23" s="129">
        <f t="shared" si="3"/>
        <v>34989</v>
      </c>
      <c r="O23" s="208">
        <f t="shared" si="4"/>
        <v>1</v>
      </c>
      <c r="P23" s="209"/>
      <c r="Q23" s="209"/>
      <c r="R23" s="210">
        <f t="shared" si="5"/>
        <v>1</v>
      </c>
    </row>
    <row r="24" spans="1:18" ht="18" customHeight="1">
      <c r="A24" s="94"/>
      <c r="B24" s="104" t="s">
        <v>491</v>
      </c>
      <c r="C24" s="206">
        <v>40000</v>
      </c>
      <c r="D24" s="212"/>
      <c r="E24" s="212"/>
      <c r="F24" s="129">
        <f t="shared" si="1"/>
        <v>40000</v>
      </c>
      <c r="G24" s="206">
        <v>39953</v>
      </c>
      <c r="H24" s="212"/>
      <c r="I24" s="212"/>
      <c r="J24" s="129">
        <f t="shared" si="2"/>
        <v>39953</v>
      </c>
      <c r="K24" s="206">
        <v>39953</v>
      </c>
      <c r="L24" s="212"/>
      <c r="M24" s="212"/>
      <c r="N24" s="129">
        <f t="shared" si="3"/>
        <v>39953</v>
      </c>
      <c r="O24" s="208">
        <f t="shared" si="4"/>
        <v>1</v>
      </c>
      <c r="P24" s="209"/>
      <c r="Q24" s="209"/>
      <c r="R24" s="210">
        <f t="shared" si="5"/>
        <v>1</v>
      </c>
    </row>
    <row r="25" spans="1:18" ht="18" customHeight="1">
      <c r="A25" s="94"/>
      <c r="B25" s="104" t="s">
        <v>492</v>
      </c>
      <c r="C25" s="206">
        <v>25000</v>
      </c>
      <c r="D25" s="212"/>
      <c r="E25" s="212"/>
      <c r="F25" s="129">
        <f t="shared" si="1"/>
        <v>25000</v>
      </c>
      <c r="G25" s="206">
        <v>24933</v>
      </c>
      <c r="H25" s="212"/>
      <c r="I25" s="212"/>
      <c r="J25" s="129">
        <f t="shared" si="2"/>
        <v>24933</v>
      </c>
      <c r="K25" s="206">
        <v>24932</v>
      </c>
      <c r="L25" s="212"/>
      <c r="M25" s="212"/>
      <c r="N25" s="129">
        <f t="shared" si="3"/>
        <v>24932</v>
      </c>
      <c r="O25" s="208">
        <f t="shared" si="4"/>
        <v>0.999959892511932</v>
      </c>
      <c r="P25" s="209"/>
      <c r="Q25" s="209"/>
      <c r="R25" s="210">
        <f t="shared" si="5"/>
        <v>0.999959892511932</v>
      </c>
    </row>
    <row r="26" spans="1:18" ht="18" customHeight="1">
      <c r="A26" s="94"/>
      <c r="B26" s="104" t="s">
        <v>493</v>
      </c>
      <c r="C26" s="206">
        <v>25000</v>
      </c>
      <c r="D26" s="212"/>
      <c r="E26" s="212"/>
      <c r="F26" s="129">
        <f t="shared" si="1"/>
        <v>25000</v>
      </c>
      <c r="G26" s="206">
        <v>23463</v>
      </c>
      <c r="H26" s="212"/>
      <c r="I26" s="212"/>
      <c r="J26" s="129">
        <f t="shared" si="2"/>
        <v>23463</v>
      </c>
      <c r="K26" s="206">
        <v>23463</v>
      </c>
      <c r="L26" s="212"/>
      <c r="M26" s="212"/>
      <c r="N26" s="129">
        <f t="shared" si="3"/>
        <v>23463</v>
      </c>
      <c r="O26" s="208">
        <f t="shared" si="4"/>
        <v>1</v>
      </c>
      <c r="P26" s="209"/>
      <c r="Q26" s="209"/>
      <c r="R26" s="210">
        <f t="shared" si="5"/>
        <v>1</v>
      </c>
    </row>
    <row r="27" spans="1:18" ht="18" customHeight="1">
      <c r="A27" s="94"/>
      <c r="B27" s="104" t="s">
        <v>494</v>
      </c>
      <c r="C27" s="206">
        <v>1200</v>
      </c>
      <c r="D27" s="212"/>
      <c r="E27" s="212"/>
      <c r="F27" s="129">
        <f t="shared" si="1"/>
        <v>1200</v>
      </c>
      <c r="G27" s="206"/>
      <c r="H27" s="212"/>
      <c r="I27" s="212"/>
      <c r="J27" s="129">
        <f t="shared" si="2"/>
        <v>0</v>
      </c>
      <c r="K27" s="206"/>
      <c r="L27" s="212"/>
      <c r="M27" s="212"/>
      <c r="N27" s="129">
        <f t="shared" si="3"/>
        <v>0</v>
      </c>
      <c r="O27" s="208"/>
      <c r="P27" s="209"/>
      <c r="Q27" s="209"/>
      <c r="R27" s="210"/>
    </row>
    <row r="28" spans="1:18" ht="18" customHeight="1">
      <c r="A28" s="94"/>
      <c r="B28" s="104" t="s">
        <v>495</v>
      </c>
      <c r="C28" s="206">
        <v>3000</v>
      </c>
      <c r="D28" s="213"/>
      <c r="E28" s="213"/>
      <c r="F28" s="214">
        <f t="shared" si="1"/>
        <v>3000</v>
      </c>
      <c r="G28" s="206">
        <v>2943</v>
      </c>
      <c r="H28" s="213"/>
      <c r="I28" s="213"/>
      <c r="J28" s="214">
        <f t="shared" si="2"/>
        <v>2943</v>
      </c>
      <c r="K28" s="206">
        <v>2943</v>
      </c>
      <c r="L28" s="213"/>
      <c r="M28" s="213"/>
      <c r="N28" s="214">
        <f t="shared" si="3"/>
        <v>2943</v>
      </c>
      <c r="O28" s="208">
        <f t="shared" si="4"/>
        <v>1</v>
      </c>
      <c r="P28" s="209"/>
      <c r="Q28" s="209"/>
      <c r="R28" s="210">
        <f t="shared" si="5"/>
        <v>1</v>
      </c>
    </row>
    <row r="29" spans="1:18" ht="18" customHeight="1">
      <c r="A29" s="94"/>
      <c r="B29" s="104" t="s">
        <v>496</v>
      </c>
      <c r="C29" s="206">
        <v>3800</v>
      </c>
      <c r="D29" s="97"/>
      <c r="E29" s="97"/>
      <c r="F29" s="215">
        <f t="shared" si="1"/>
        <v>3800</v>
      </c>
      <c r="G29" s="206">
        <v>0</v>
      </c>
      <c r="H29" s="97"/>
      <c r="I29" s="97"/>
      <c r="J29" s="215">
        <f t="shared" si="2"/>
        <v>0</v>
      </c>
      <c r="K29" s="206"/>
      <c r="L29" s="97"/>
      <c r="M29" s="97"/>
      <c r="N29" s="215">
        <f t="shared" si="3"/>
        <v>0</v>
      </c>
      <c r="O29" s="208"/>
      <c r="P29" s="209"/>
      <c r="Q29" s="209"/>
      <c r="R29" s="210"/>
    </row>
    <row r="30" spans="1:18" ht="18" customHeight="1">
      <c r="A30" s="94"/>
      <c r="B30" s="104" t="s">
        <v>497</v>
      </c>
      <c r="C30" s="206">
        <v>5000</v>
      </c>
      <c r="D30" s="207"/>
      <c r="E30" s="207"/>
      <c r="F30" s="129">
        <f t="shared" si="1"/>
        <v>5000</v>
      </c>
      <c r="G30" s="206">
        <v>4829</v>
      </c>
      <c r="H30" s="207"/>
      <c r="I30" s="207"/>
      <c r="J30" s="129">
        <f t="shared" si="2"/>
        <v>4829</v>
      </c>
      <c r="K30" s="206">
        <v>4829</v>
      </c>
      <c r="L30" s="207"/>
      <c r="M30" s="207"/>
      <c r="N30" s="129">
        <f t="shared" si="3"/>
        <v>4829</v>
      </c>
      <c r="O30" s="208">
        <f t="shared" si="4"/>
        <v>1</v>
      </c>
      <c r="P30" s="209"/>
      <c r="Q30" s="209"/>
      <c r="R30" s="210">
        <f t="shared" si="5"/>
        <v>1</v>
      </c>
    </row>
    <row r="31" spans="1:18" ht="18" customHeight="1">
      <c r="A31" s="94"/>
      <c r="B31" s="104" t="s">
        <v>498</v>
      </c>
      <c r="C31" s="206">
        <v>6000</v>
      </c>
      <c r="D31" s="207"/>
      <c r="E31" s="207"/>
      <c r="F31" s="129">
        <f t="shared" si="1"/>
        <v>6000</v>
      </c>
      <c r="G31" s="206">
        <v>5895</v>
      </c>
      <c r="H31" s="207"/>
      <c r="I31" s="207"/>
      <c r="J31" s="129">
        <f t="shared" si="2"/>
        <v>5895</v>
      </c>
      <c r="K31" s="206">
        <v>5895</v>
      </c>
      <c r="L31" s="207"/>
      <c r="M31" s="207"/>
      <c r="N31" s="129">
        <f t="shared" si="3"/>
        <v>5895</v>
      </c>
      <c r="O31" s="208">
        <f t="shared" si="4"/>
        <v>1</v>
      </c>
      <c r="P31" s="209"/>
      <c r="Q31" s="209"/>
      <c r="R31" s="210">
        <f t="shared" si="5"/>
        <v>1</v>
      </c>
    </row>
    <row r="32" spans="1:18" ht="18" customHeight="1">
      <c r="A32" s="94"/>
      <c r="B32" s="104" t="s">
        <v>499</v>
      </c>
      <c r="C32" s="206">
        <v>2500</v>
      </c>
      <c r="D32" s="207"/>
      <c r="E32" s="207"/>
      <c r="F32" s="129">
        <f t="shared" si="1"/>
        <v>2500</v>
      </c>
      <c r="G32" s="206">
        <v>0</v>
      </c>
      <c r="H32" s="207"/>
      <c r="I32" s="207"/>
      <c r="J32" s="129">
        <f t="shared" si="2"/>
        <v>0</v>
      </c>
      <c r="K32" s="206"/>
      <c r="L32" s="207"/>
      <c r="M32" s="207"/>
      <c r="N32" s="129">
        <f t="shared" si="3"/>
        <v>0</v>
      </c>
      <c r="O32" s="208"/>
      <c r="P32" s="209"/>
      <c r="Q32" s="209"/>
      <c r="R32" s="210"/>
    </row>
    <row r="33" spans="1:18" ht="18" customHeight="1">
      <c r="A33" s="94"/>
      <c r="B33" s="104" t="s">
        <v>500</v>
      </c>
      <c r="C33" s="206">
        <v>2500</v>
      </c>
      <c r="D33" s="207"/>
      <c r="E33" s="207"/>
      <c r="F33" s="129">
        <f t="shared" si="1"/>
        <v>2500</v>
      </c>
      <c r="G33" s="206">
        <v>2479</v>
      </c>
      <c r="H33" s="207"/>
      <c r="I33" s="207"/>
      <c r="J33" s="129">
        <f t="shared" si="2"/>
        <v>2479</v>
      </c>
      <c r="K33" s="206">
        <v>2479</v>
      </c>
      <c r="L33" s="207"/>
      <c r="M33" s="207"/>
      <c r="N33" s="129">
        <f t="shared" si="3"/>
        <v>2479</v>
      </c>
      <c r="O33" s="208">
        <f t="shared" si="4"/>
        <v>1</v>
      </c>
      <c r="P33" s="209"/>
      <c r="Q33" s="209"/>
      <c r="R33" s="210">
        <f t="shared" si="5"/>
        <v>1</v>
      </c>
    </row>
    <row r="34" spans="1:18" ht="18" customHeight="1">
      <c r="A34" s="94"/>
      <c r="B34" s="104" t="s">
        <v>501</v>
      </c>
      <c r="C34" s="105">
        <v>13000</v>
      </c>
      <c r="D34" s="213"/>
      <c r="E34" s="213"/>
      <c r="F34" s="214">
        <f t="shared" si="1"/>
        <v>13000</v>
      </c>
      <c r="G34" s="105">
        <v>19955</v>
      </c>
      <c r="H34" s="213"/>
      <c r="I34" s="213"/>
      <c r="J34" s="214">
        <f t="shared" si="2"/>
        <v>19955</v>
      </c>
      <c r="K34" s="105">
        <v>19955</v>
      </c>
      <c r="L34" s="213"/>
      <c r="M34" s="213"/>
      <c r="N34" s="214">
        <f t="shared" si="3"/>
        <v>19955</v>
      </c>
      <c r="O34" s="208">
        <f t="shared" si="4"/>
        <v>1</v>
      </c>
      <c r="P34" s="209"/>
      <c r="Q34" s="209"/>
      <c r="R34" s="210">
        <f t="shared" si="5"/>
        <v>1</v>
      </c>
    </row>
    <row r="35" spans="1:18" ht="18" customHeight="1">
      <c r="A35" s="94"/>
      <c r="B35" s="104" t="s">
        <v>502</v>
      </c>
      <c r="C35" s="105">
        <v>9000</v>
      </c>
      <c r="D35" s="213"/>
      <c r="E35" s="213"/>
      <c r="F35" s="214">
        <f t="shared" si="1"/>
        <v>9000</v>
      </c>
      <c r="G35" s="105">
        <v>2978</v>
      </c>
      <c r="H35" s="213"/>
      <c r="I35" s="213"/>
      <c r="J35" s="214">
        <f t="shared" si="2"/>
        <v>2978</v>
      </c>
      <c r="K35" s="105">
        <v>2978</v>
      </c>
      <c r="L35" s="213"/>
      <c r="M35" s="213"/>
      <c r="N35" s="214">
        <f t="shared" si="3"/>
        <v>2978</v>
      </c>
      <c r="O35" s="208">
        <f t="shared" si="4"/>
        <v>1</v>
      </c>
      <c r="P35" s="209"/>
      <c r="Q35" s="209"/>
      <c r="R35" s="210">
        <f t="shared" si="5"/>
        <v>1</v>
      </c>
    </row>
    <row r="36" spans="1:18" ht="18" customHeight="1">
      <c r="A36" s="94"/>
      <c r="B36" s="104" t="s">
        <v>503</v>
      </c>
      <c r="C36" s="105">
        <v>5000</v>
      </c>
      <c r="D36" s="213"/>
      <c r="E36" s="213"/>
      <c r="F36" s="214">
        <f t="shared" si="1"/>
        <v>5000</v>
      </c>
      <c r="G36" s="105"/>
      <c r="H36" s="213"/>
      <c r="I36" s="213"/>
      <c r="J36" s="214">
        <f t="shared" si="2"/>
        <v>0</v>
      </c>
      <c r="K36" s="105"/>
      <c r="L36" s="213"/>
      <c r="M36" s="213"/>
      <c r="N36" s="214">
        <f t="shared" si="3"/>
        <v>0</v>
      </c>
      <c r="O36" s="208"/>
      <c r="P36" s="209"/>
      <c r="Q36" s="209"/>
      <c r="R36" s="210"/>
    </row>
    <row r="37" spans="1:18" ht="18" customHeight="1">
      <c r="A37" s="94"/>
      <c r="B37" s="104" t="s">
        <v>504</v>
      </c>
      <c r="C37" s="105"/>
      <c r="D37" s="213"/>
      <c r="E37" s="213"/>
      <c r="F37" s="214"/>
      <c r="G37" s="105">
        <v>580</v>
      </c>
      <c r="H37" s="213"/>
      <c r="I37" s="213"/>
      <c r="J37" s="214">
        <f t="shared" si="2"/>
        <v>580</v>
      </c>
      <c r="K37" s="105">
        <v>580</v>
      </c>
      <c r="L37" s="213"/>
      <c r="M37" s="213"/>
      <c r="N37" s="214">
        <f t="shared" si="3"/>
        <v>580</v>
      </c>
      <c r="O37" s="208">
        <f t="shared" si="4"/>
        <v>1</v>
      </c>
      <c r="P37" s="209"/>
      <c r="Q37" s="209"/>
      <c r="R37" s="210">
        <f t="shared" si="5"/>
        <v>1</v>
      </c>
    </row>
    <row r="38" spans="1:18" ht="18" customHeight="1">
      <c r="A38" s="94"/>
      <c r="B38" s="104" t="s">
        <v>505</v>
      </c>
      <c r="C38" s="105"/>
      <c r="D38" s="213"/>
      <c r="E38" s="213"/>
      <c r="F38" s="214"/>
      <c r="G38" s="105">
        <v>24933</v>
      </c>
      <c r="H38" s="213"/>
      <c r="I38" s="213"/>
      <c r="J38" s="214">
        <f t="shared" si="2"/>
        <v>24933</v>
      </c>
      <c r="K38" s="105">
        <v>24933</v>
      </c>
      <c r="L38" s="213"/>
      <c r="M38" s="213"/>
      <c r="N38" s="214">
        <f t="shared" si="3"/>
        <v>24933</v>
      </c>
      <c r="O38" s="208">
        <f t="shared" si="4"/>
        <v>1</v>
      </c>
      <c r="P38" s="209"/>
      <c r="Q38" s="209"/>
      <c r="R38" s="210">
        <f t="shared" si="5"/>
        <v>1</v>
      </c>
    </row>
    <row r="39" spans="1:18" ht="18" customHeight="1">
      <c r="A39" s="94"/>
      <c r="B39" s="104" t="s">
        <v>506</v>
      </c>
      <c r="C39" s="105"/>
      <c r="D39" s="213"/>
      <c r="E39" s="213"/>
      <c r="F39" s="214"/>
      <c r="G39" s="105">
        <v>430</v>
      </c>
      <c r="H39" s="213"/>
      <c r="I39" s="213"/>
      <c r="J39" s="214">
        <f t="shared" si="2"/>
        <v>430</v>
      </c>
      <c r="K39" s="105">
        <v>430</v>
      </c>
      <c r="L39" s="213"/>
      <c r="M39" s="213"/>
      <c r="N39" s="214">
        <f t="shared" si="3"/>
        <v>430</v>
      </c>
      <c r="O39" s="208">
        <f t="shared" si="4"/>
        <v>1</v>
      </c>
      <c r="P39" s="209"/>
      <c r="Q39" s="209"/>
      <c r="R39" s="210">
        <f t="shared" si="5"/>
        <v>1</v>
      </c>
    </row>
    <row r="40" spans="1:18" ht="18" customHeight="1">
      <c r="A40" s="94"/>
      <c r="B40" s="104" t="s">
        <v>507</v>
      </c>
      <c r="C40" s="105"/>
      <c r="D40" s="213"/>
      <c r="E40" s="213"/>
      <c r="F40" s="214"/>
      <c r="G40" s="105">
        <v>139</v>
      </c>
      <c r="H40" s="213"/>
      <c r="I40" s="213"/>
      <c r="J40" s="214">
        <f t="shared" si="2"/>
        <v>139</v>
      </c>
      <c r="K40" s="105">
        <v>139</v>
      </c>
      <c r="L40" s="213"/>
      <c r="M40" s="213"/>
      <c r="N40" s="214">
        <f t="shared" si="3"/>
        <v>139</v>
      </c>
      <c r="O40" s="208">
        <f t="shared" si="4"/>
        <v>1</v>
      </c>
      <c r="P40" s="209"/>
      <c r="Q40" s="209"/>
      <c r="R40" s="210">
        <f t="shared" si="5"/>
        <v>1</v>
      </c>
    </row>
    <row r="41" spans="1:18" ht="18" customHeight="1">
      <c r="A41" s="94"/>
      <c r="B41" s="104" t="s">
        <v>508</v>
      </c>
      <c r="C41" s="105"/>
      <c r="D41" s="213"/>
      <c r="E41" s="213"/>
      <c r="F41" s="214"/>
      <c r="G41" s="105">
        <v>20000</v>
      </c>
      <c r="H41" s="213"/>
      <c r="I41" s="213"/>
      <c r="J41" s="214">
        <f t="shared" si="2"/>
        <v>20000</v>
      </c>
      <c r="K41" s="105">
        <v>19999</v>
      </c>
      <c r="L41" s="213"/>
      <c r="M41" s="213"/>
      <c r="N41" s="214">
        <f t="shared" si="3"/>
        <v>19999</v>
      </c>
      <c r="O41" s="208">
        <f t="shared" si="4"/>
        <v>0.99995</v>
      </c>
      <c r="P41" s="209"/>
      <c r="Q41" s="209"/>
      <c r="R41" s="210">
        <f t="shared" si="5"/>
        <v>0.99995</v>
      </c>
    </row>
    <row r="42" spans="1:18" ht="18" customHeight="1">
      <c r="A42" s="94"/>
      <c r="B42" s="211" t="s">
        <v>509</v>
      </c>
      <c r="C42" s="105"/>
      <c r="D42" s="213"/>
      <c r="E42" s="213"/>
      <c r="F42" s="214"/>
      <c r="G42" s="105">
        <v>1609</v>
      </c>
      <c r="H42" s="213"/>
      <c r="I42" s="213"/>
      <c r="J42" s="214">
        <f t="shared" si="2"/>
        <v>1609</v>
      </c>
      <c r="K42" s="105">
        <v>1609</v>
      </c>
      <c r="L42" s="213"/>
      <c r="M42" s="213"/>
      <c r="N42" s="214">
        <f t="shared" si="3"/>
        <v>1609</v>
      </c>
      <c r="O42" s="208">
        <f t="shared" si="4"/>
        <v>1</v>
      </c>
      <c r="P42" s="209"/>
      <c r="Q42" s="209"/>
      <c r="R42" s="210">
        <f t="shared" si="5"/>
        <v>1</v>
      </c>
    </row>
    <row r="43" spans="1:18" ht="18" customHeight="1">
      <c r="A43" s="94"/>
      <c r="B43" s="211" t="s">
        <v>510</v>
      </c>
      <c r="C43" s="105"/>
      <c r="D43" s="213"/>
      <c r="E43" s="213"/>
      <c r="F43" s="214"/>
      <c r="G43" s="105">
        <v>3547</v>
      </c>
      <c r="H43" s="213"/>
      <c r="I43" s="213"/>
      <c r="J43" s="214">
        <f t="shared" si="2"/>
        <v>3547</v>
      </c>
      <c r="K43" s="105">
        <v>3547</v>
      </c>
      <c r="L43" s="213"/>
      <c r="M43" s="213"/>
      <c r="N43" s="214">
        <f t="shared" si="3"/>
        <v>3547</v>
      </c>
      <c r="O43" s="208">
        <f t="shared" si="4"/>
        <v>1</v>
      </c>
      <c r="P43" s="209"/>
      <c r="Q43" s="209"/>
      <c r="R43" s="210">
        <f t="shared" si="5"/>
        <v>1</v>
      </c>
    </row>
    <row r="44" spans="1:18" ht="18" customHeight="1">
      <c r="A44" s="94"/>
      <c r="B44" s="174" t="s">
        <v>511</v>
      </c>
      <c r="C44" s="105"/>
      <c r="D44" s="213"/>
      <c r="E44" s="213"/>
      <c r="F44" s="214"/>
      <c r="G44" s="105">
        <v>1826</v>
      </c>
      <c r="H44" s="213"/>
      <c r="I44" s="213"/>
      <c r="J44" s="214">
        <f t="shared" si="2"/>
        <v>1826</v>
      </c>
      <c r="K44" s="105">
        <v>1826</v>
      </c>
      <c r="L44" s="213"/>
      <c r="M44" s="213"/>
      <c r="N44" s="214">
        <f t="shared" si="3"/>
        <v>1826</v>
      </c>
      <c r="O44" s="208">
        <f t="shared" si="4"/>
        <v>1</v>
      </c>
      <c r="P44" s="209"/>
      <c r="Q44" s="209"/>
      <c r="R44" s="210">
        <f t="shared" si="5"/>
        <v>1</v>
      </c>
    </row>
    <row r="45" spans="1:18" ht="18" customHeight="1">
      <c r="A45" s="94"/>
      <c r="B45" s="216" t="s">
        <v>512</v>
      </c>
      <c r="C45" s="105"/>
      <c r="D45" s="213"/>
      <c r="E45" s="213"/>
      <c r="F45" s="214"/>
      <c r="G45" s="105">
        <v>507</v>
      </c>
      <c r="H45" s="213"/>
      <c r="I45" s="213"/>
      <c r="J45" s="214">
        <f t="shared" si="2"/>
        <v>507</v>
      </c>
      <c r="K45" s="105"/>
      <c r="L45" s="213"/>
      <c r="M45" s="213"/>
      <c r="N45" s="214"/>
      <c r="O45" s="208">
        <f t="shared" si="4"/>
        <v>0</v>
      </c>
      <c r="P45" s="209"/>
      <c r="Q45" s="209"/>
      <c r="R45" s="210">
        <f t="shared" si="5"/>
        <v>0</v>
      </c>
    </row>
    <row r="46" spans="1:18" ht="18" customHeight="1">
      <c r="A46" s="94" t="s">
        <v>513</v>
      </c>
      <c r="B46" s="200" t="s">
        <v>514</v>
      </c>
      <c r="C46" s="217">
        <f>SUM(C47:C47)</f>
        <v>40000</v>
      </c>
      <c r="D46" s="218">
        <f>SUM(D47:D47)</f>
        <v>0</v>
      </c>
      <c r="E46" s="218">
        <f>SUM(E47:E47)</f>
        <v>0</v>
      </c>
      <c r="F46" s="125">
        <f t="shared" si="1"/>
        <v>40000</v>
      </c>
      <c r="G46" s="217">
        <f>SUM(G47:G47)</f>
        <v>48440</v>
      </c>
      <c r="H46" s="218">
        <f>SUM(H47:H47)</f>
        <v>0</v>
      </c>
      <c r="I46" s="218">
        <f>SUM(I47:I47)</f>
        <v>0</v>
      </c>
      <c r="J46" s="125">
        <f t="shared" si="2"/>
        <v>48440</v>
      </c>
      <c r="K46" s="217">
        <f>SUM(K47:K47)</f>
        <v>48440</v>
      </c>
      <c r="L46" s="218">
        <f>SUM(L47:L47)</f>
        <v>0</v>
      </c>
      <c r="M46" s="218">
        <f>SUM(M47:M47)</f>
        <v>0</v>
      </c>
      <c r="N46" s="125">
        <f t="shared" si="3"/>
        <v>48440</v>
      </c>
      <c r="O46" s="203">
        <f t="shared" si="4"/>
        <v>1</v>
      </c>
      <c r="P46" s="204"/>
      <c r="Q46" s="204"/>
      <c r="R46" s="205">
        <f t="shared" si="5"/>
        <v>1</v>
      </c>
    </row>
    <row r="47" spans="1:18" ht="18" customHeight="1">
      <c r="A47" s="94"/>
      <c r="B47" s="104" t="s">
        <v>515</v>
      </c>
      <c r="C47" s="206">
        <v>40000</v>
      </c>
      <c r="D47" s="207"/>
      <c r="E47" s="207"/>
      <c r="F47" s="129">
        <f t="shared" si="1"/>
        <v>40000</v>
      </c>
      <c r="G47" s="206">
        <v>48440</v>
      </c>
      <c r="H47" s="207"/>
      <c r="I47" s="207"/>
      <c r="J47" s="129">
        <f t="shared" si="2"/>
        <v>48440</v>
      </c>
      <c r="K47" s="206">
        <v>48440</v>
      </c>
      <c r="L47" s="207"/>
      <c r="M47" s="207"/>
      <c r="N47" s="129">
        <f t="shared" si="3"/>
        <v>48440</v>
      </c>
      <c r="O47" s="208">
        <f t="shared" si="4"/>
        <v>1</v>
      </c>
      <c r="P47" s="209"/>
      <c r="Q47" s="209"/>
      <c r="R47" s="210">
        <f t="shared" si="5"/>
        <v>1</v>
      </c>
    </row>
    <row r="48" spans="1:18" ht="18" customHeight="1">
      <c r="A48" s="94" t="s">
        <v>516</v>
      </c>
      <c r="B48" s="200" t="s">
        <v>517</v>
      </c>
      <c r="C48" s="206"/>
      <c r="D48" s="207"/>
      <c r="E48" s="207"/>
      <c r="F48" s="129">
        <f t="shared" si="1"/>
        <v>0</v>
      </c>
      <c r="G48" s="206"/>
      <c r="H48" s="207"/>
      <c r="I48" s="207"/>
      <c r="J48" s="129">
        <f t="shared" si="2"/>
        <v>0</v>
      </c>
      <c r="K48" s="206"/>
      <c r="L48" s="207"/>
      <c r="M48" s="207"/>
      <c r="N48" s="129">
        <f t="shared" si="3"/>
        <v>0</v>
      </c>
      <c r="O48" s="203"/>
      <c r="P48" s="204"/>
      <c r="Q48" s="204"/>
      <c r="R48" s="205"/>
    </row>
    <row r="49" spans="1:18" ht="18" customHeight="1">
      <c r="A49" s="94" t="s">
        <v>518</v>
      </c>
      <c r="B49" s="219" t="s">
        <v>519</v>
      </c>
      <c r="C49" s="217">
        <f>SUM(C50:C53)</f>
        <v>27000</v>
      </c>
      <c r="D49" s="218">
        <f>SUM(D50:D53)</f>
        <v>0</v>
      </c>
      <c r="E49" s="218">
        <f>SUM(E50:E53)</f>
        <v>0</v>
      </c>
      <c r="F49" s="125">
        <f>SUM(F50:F53)</f>
        <v>27000</v>
      </c>
      <c r="G49" s="217">
        <f>SUM(G50:G55)</f>
        <v>46992</v>
      </c>
      <c r="H49" s="218">
        <f aca="true" t="shared" si="6" ref="H49:M49">SUM(H50:H54)</f>
        <v>0</v>
      </c>
      <c r="I49" s="218">
        <f t="shared" si="6"/>
        <v>0</v>
      </c>
      <c r="J49" s="202">
        <f t="shared" si="2"/>
        <v>46992</v>
      </c>
      <c r="K49" s="217">
        <f>SUM(K50:K55)</f>
        <v>46992</v>
      </c>
      <c r="L49" s="218">
        <f t="shared" si="6"/>
        <v>0</v>
      </c>
      <c r="M49" s="218">
        <f t="shared" si="6"/>
        <v>0</v>
      </c>
      <c r="N49" s="202">
        <f t="shared" si="3"/>
        <v>46992</v>
      </c>
      <c r="O49" s="203">
        <f t="shared" si="4"/>
        <v>1</v>
      </c>
      <c r="P49" s="204"/>
      <c r="Q49" s="204"/>
      <c r="R49" s="205">
        <f t="shared" si="5"/>
        <v>1</v>
      </c>
    </row>
    <row r="50" spans="1:18" ht="18" customHeight="1">
      <c r="A50" s="94"/>
      <c r="B50" s="104" t="s">
        <v>520</v>
      </c>
      <c r="C50" s="206">
        <v>22000</v>
      </c>
      <c r="D50" s="212"/>
      <c r="E50" s="212"/>
      <c r="F50" s="129">
        <f t="shared" si="1"/>
        <v>22000</v>
      </c>
      <c r="G50" s="206">
        <v>21947</v>
      </c>
      <c r="H50" s="212"/>
      <c r="I50" s="212"/>
      <c r="J50" s="129">
        <f t="shared" si="2"/>
        <v>21947</v>
      </c>
      <c r="K50" s="206">
        <v>21947</v>
      </c>
      <c r="L50" s="212"/>
      <c r="M50" s="212"/>
      <c r="N50" s="129">
        <f t="shared" si="3"/>
        <v>21947</v>
      </c>
      <c r="O50" s="208">
        <f t="shared" si="4"/>
        <v>1</v>
      </c>
      <c r="P50" s="209"/>
      <c r="Q50" s="209"/>
      <c r="R50" s="210">
        <f t="shared" si="5"/>
        <v>1</v>
      </c>
    </row>
    <row r="51" spans="1:18" ht="18" customHeight="1">
      <c r="A51" s="94"/>
      <c r="B51" s="104" t="s">
        <v>521</v>
      </c>
      <c r="C51" s="206">
        <v>5000</v>
      </c>
      <c r="D51" s="212"/>
      <c r="E51" s="212"/>
      <c r="F51" s="129">
        <f t="shared" si="1"/>
        <v>5000</v>
      </c>
      <c r="G51" s="206"/>
      <c r="H51" s="212"/>
      <c r="I51" s="212"/>
      <c r="J51" s="129">
        <f t="shared" si="2"/>
        <v>0</v>
      </c>
      <c r="K51" s="206"/>
      <c r="L51" s="212"/>
      <c r="M51" s="212"/>
      <c r="N51" s="129">
        <f t="shared" si="3"/>
        <v>0</v>
      </c>
      <c r="O51" s="208"/>
      <c r="P51" s="209"/>
      <c r="Q51" s="209"/>
      <c r="R51" s="210"/>
    </row>
    <row r="52" spans="1:18" ht="18" customHeight="1">
      <c r="A52" s="94"/>
      <c r="B52" s="104" t="s">
        <v>522</v>
      </c>
      <c r="C52" s="206"/>
      <c r="D52" s="212"/>
      <c r="E52" s="212"/>
      <c r="F52" s="129"/>
      <c r="G52" s="206">
        <v>8196</v>
      </c>
      <c r="H52" s="212"/>
      <c r="I52" s="212"/>
      <c r="J52" s="129">
        <f t="shared" si="2"/>
        <v>8196</v>
      </c>
      <c r="K52" s="206">
        <v>8196</v>
      </c>
      <c r="L52" s="212"/>
      <c r="M52" s="212"/>
      <c r="N52" s="129">
        <f t="shared" si="3"/>
        <v>8196</v>
      </c>
      <c r="O52" s="208">
        <f t="shared" si="4"/>
        <v>1</v>
      </c>
      <c r="P52" s="209"/>
      <c r="Q52" s="209"/>
      <c r="R52" s="210">
        <f t="shared" si="5"/>
        <v>1</v>
      </c>
    </row>
    <row r="53" spans="1:18" ht="18" customHeight="1">
      <c r="A53" s="94"/>
      <c r="B53" s="104" t="s">
        <v>523</v>
      </c>
      <c r="C53" s="206"/>
      <c r="D53" s="212"/>
      <c r="E53" s="212"/>
      <c r="F53" s="129"/>
      <c r="G53" s="206">
        <v>9987</v>
      </c>
      <c r="H53" s="212"/>
      <c r="I53" s="212"/>
      <c r="J53" s="129">
        <f t="shared" si="2"/>
        <v>9987</v>
      </c>
      <c r="K53" s="206">
        <v>9987</v>
      </c>
      <c r="L53" s="212"/>
      <c r="M53" s="212"/>
      <c r="N53" s="129">
        <f t="shared" si="3"/>
        <v>9987</v>
      </c>
      <c r="O53" s="208">
        <f t="shared" si="4"/>
        <v>1</v>
      </c>
      <c r="P53" s="209"/>
      <c r="Q53" s="209"/>
      <c r="R53" s="210">
        <f t="shared" si="5"/>
        <v>1</v>
      </c>
    </row>
    <row r="54" spans="1:18" ht="18" customHeight="1">
      <c r="A54" s="94"/>
      <c r="B54" s="104" t="s">
        <v>524</v>
      </c>
      <c r="C54" s="206"/>
      <c r="D54" s="212"/>
      <c r="E54" s="212"/>
      <c r="F54" s="129"/>
      <c r="G54" s="206">
        <v>6299</v>
      </c>
      <c r="H54" s="212"/>
      <c r="I54" s="212"/>
      <c r="J54" s="129">
        <f t="shared" si="2"/>
        <v>6299</v>
      </c>
      <c r="K54" s="206">
        <v>6299</v>
      </c>
      <c r="L54" s="212"/>
      <c r="M54" s="212"/>
      <c r="N54" s="129">
        <f t="shared" si="3"/>
        <v>6299</v>
      </c>
      <c r="O54" s="208">
        <f t="shared" si="4"/>
        <v>1</v>
      </c>
      <c r="P54" s="209"/>
      <c r="Q54" s="209"/>
      <c r="R54" s="210">
        <f t="shared" si="5"/>
        <v>1</v>
      </c>
    </row>
    <row r="55" spans="1:18" ht="18" customHeight="1">
      <c r="A55" s="94"/>
      <c r="B55" s="220" t="s">
        <v>525</v>
      </c>
      <c r="C55" s="206"/>
      <c r="D55" s="212"/>
      <c r="E55" s="212"/>
      <c r="F55" s="129"/>
      <c r="G55" s="206">
        <v>563</v>
      </c>
      <c r="H55" s="212"/>
      <c r="I55" s="212"/>
      <c r="J55" s="129">
        <f t="shared" si="2"/>
        <v>563</v>
      </c>
      <c r="K55" s="206">
        <v>563</v>
      </c>
      <c r="L55" s="212"/>
      <c r="M55" s="212"/>
      <c r="N55" s="129">
        <f t="shared" si="3"/>
        <v>563</v>
      </c>
      <c r="O55" s="208">
        <f t="shared" si="4"/>
        <v>1</v>
      </c>
      <c r="P55" s="209"/>
      <c r="Q55" s="209"/>
      <c r="R55" s="210">
        <f t="shared" si="5"/>
        <v>1</v>
      </c>
    </row>
    <row r="56" spans="1:18" ht="18" customHeight="1">
      <c r="A56" s="87" t="s">
        <v>526</v>
      </c>
      <c r="B56" s="221" t="s">
        <v>527</v>
      </c>
      <c r="C56" s="89"/>
      <c r="D56" s="90"/>
      <c r="E56" s="90"/>
      <c r="F56" s="91">
        <f t="shared" si="1"/>
        <v>0</v>
      </c>
      <c r="G56" s="89"/>
      <c r="H56" s="90"/>
      <c r="I56" s="90"/>
      <c r="J56" s="91">
        <f t="shared" si="2"/>
        <v>0</v>
      </c>
      <c r="K56" s="89"/>
      <c r="L56" s="90"/>
      <c r="M56" s="90"/>
      <c r="N56" s="91">
        <f t="shared" si="3"/>
        <v>0</v>
      </c>
      <c r="O56" s="222"/>
      <c r="P56" s="223"/>
      <c r="Q56" s="223"/>
      <c r="R56" s="224"/>
    </row>
    <row r="57" spans="1:18" ht="18" customHeight="1">
      <c r="A57" s="87" t="s">
        <v>528</v>
      </c>
      <c r="B57" s="221" t="s">
        <v>529</v>
      </c>
      <c r="C57" s="89">
        <f>C58+C60</f>
        <v>800</v>
      </c>
      <c r="D57" s="90">
        <f>D58+D60</f>
        <v>0</v>
      </c>
      <c r="E57" s="90">
        <f>E58+E60</f>
        <v>0</v>
      </c>
      <c r="F57" s="91">
        <f t="shared" si="1"/>
        <v>800</v>
      </c>
      <c r="G57" s="89">
        <f>G58+G60</f>
        <v>0</v>
      </c>
      <c r="H57" s="90">
        <f>H58+H60</f>
        <v>0</v>
      </c>
      <c r="I57" s="90">
        <f>I58+I60</f>
        <v>0</v>
      </c>
      <c r="J57" s="91">
        <f t="shared" si="2"/>
        <v>0</v>
      </c>
      <c r="K57" s="89">
        <f>K58+K60</f>
        <v>0</v>
      </c>
      <c r="L57" s="90">
        <f>L58+L60</f>
        <v>0</v>
      </c>
      <c r="M57" s="90">
        <f>M58+M60</f>
        <v>0</v>
      </c>
      <c r="N57" s="91">
        <f t="shared" si="3"/>
        <v>0</v>
      </c>
      <c r="O57" s="222"/>
      <c r="P57" s="223"/>
      <c r="Q57" s="223"/>
      <c r="R57" s="224"/>
    </row>
    <row r="58" spans="1:18" ht="15.75">
      <c r="A58" s="94" t="s">
        <v>530</v>
      </c>
      <c r="B58" s="225" t="s">
        <v>447</v>
      </c>
      <c r="C58" s="217">
        <f>SUM(C59:C59)</f>
        <v>800</v>
      </c>
      <c r="D58" s="218">
        <f>SUM(D59:D59)</f>
        <v>0</v>
      </c>
      <c r="E58" s="218">
        <f>SUM(E59:E59)</f>
        <v>0</v>
      </c>
      <c r="F58" s="125">
        <f t="shared" si="1"/>
        <v>800</v>
      </c>
      <c r="G58" s="217">
        <f>SUM(G59:G59)</f>
        <v>0</v>
      </c>
      <c r="H58" s="218">
        <f>SUM(H59:H59)</f>
        <v>0</v>
      </c>
      <c r="I58" s="218">
        <f>SUM(I59:I59)</f>
        <v>0</v>
      </c>
      <c r="J58" s="125">
        <f t="shared" si="2"/>
        <v>0</v>
      </c>
      <c r="K58" s="217">
        <f>SUM(K59:K59)</f>
        <v>0</v>
      </c>
      <c r="L58" s="218">
        <f>SUM(L59:L59)</f>
        <v>0</v>
      </c>
      <c r="M58" s="218">
        <f>SUM(M59:M59)</f>
        <v>0</v>
      </c>
      <c r="N58" s="125">
        <f t="shared" si="3"/>
        <v>0</v>
      </c>
      <c r="O58" s="203"/>
      <c r="P58" s="204"/>
      <c r="Q58" s="204"/>
      <c r="R58" s="205"/>
    </row>
    <row r="59" spans="1:18" ht="18" customHeight="1">
      <c r="A59" s="94"/>
      <c r="B59" s="104" t="s">
        <v>531</v>
      </c>
      <c r="C59" s="206">
        <v>800</v>
      </c>
      <c r="D59" s="212"/>
      <c r="E59" s="212"/>
      <c r="F59" s="129">
        <f t="shared" si="1"/>
        <v>800</v>
      </c>
      <c r="G59" s="206"/>
      <c r="H59" s="212"/>
      <c r="I59" s="212"/>
      <c r="J59" s="129">
        <f t="shared" si="2"/>
        <v>0</v>
      </c>
      <c r="K59" s="206"/>
      <c r="L59" s="212"/>
      <c r="M59" s="212"/>
      <c r="N59" s="129">
        <f t="shared" si="3"/>
        <v>0</v>
      </c>
      <c r="O59" s="208"/>
      <c r="P59" s="209"/>
      <c r="Q59" s="209"/>
      <c r="R59" s="210"/>
    </row>
    <row r="60" spans="1:18" ht="18" customHeight="1">
      <c r="A60" s="94" t="s">
        <v>532</v>
      </c>
      <c r="B60" s="226" t="s">
        <v>533</v>
      </c>
      <c r="C60" s="206"/>
      <c r="D60" s="212"/>
      <c r="E60" s="212"/>
      <c r="F60" s="129">
        <f t="shared" si="1"/>
        <v>0</v>
      </c>
      <c r="G60" s="206"/>
      <c r="H60" s="212"/>
      <c r="I60" s="212"/>
      <c r="J60" s="129">
        <f t="shared" si="2"/>
        <v>0</v>
      </c>
      <c r="K60" s="206"/>
      <c r="L60" s="212"/>
      <c r="M60" s="212"/>
      <c r="N60" s="129">
        <f t="shared" si="3"/>
        <v>0</v>
      </c>
      <c r="O60" s="208"/>
      <c r="P60" s="209"/>
      <c r="Q60" s="209"/>
      <c r="R60" s="210"/>
    </row>
    <row r="61" spans="1:18" ht="18" customHeight="1" thickBot="1">
      <c r="A61" s="227" t="s">
        <v>534</v>
      </c>
      <c r="B61" s="228" t="s">
        <v>535</v>
      </c>
      <c r="C61" s="229">
        <f>(C3+C56+C57)*27%</f>
        <v>72171</v>
      </c>
      <c r="D61" s="230">
        <f>(D3+D56+D57)*27%</f>
        <v>0</v>
      </c>
      <c r="E61" s="230">
        <f>(E3+E56+E57)*27%</f>
        <v>0</v>
      </c>
      <c r="F61" s="231">
        <f t="shared" si="1"/>
        <v>72171</v>
      </c>
      <c r="G61" s="229">
        <v>85727</v>
      </c>
      <c r="H61" s="230">
        <f>(H3+H56+H57)*27%</f>
        <v>0</v>
      </c>
      <c r="I61" s="230">
        <f>(I3+I56+I57)*27%</f>
        <v>0</v>
      </c>
      <c r="J61" s="231">
        <f t="shared" si="2"/>
        <v>85727</v>
      </c>
      <c r="K61" s="229">
        <v>85301</v>
      </c>
      <c r="L61" s="230">
        <f>(L3+L56+L57)*27%</f>
        <v>0</v>
      </c>
      <c r="M61" s="230">
        <f>(M3+M56+M57)*27%</f>
        <v>0</v>
      </c>
      <c r="N61" s="231">
        <f t="shared" si="3"/>
        <v>85301</v>
      </c>
      <c r="O61" s="232">
        <f t="shared" si="4"/>
        <v>0.995030737107329</v>
      </c>
      <c r="P61" s="233"/>
      <c r="Q61" s="233"/>
      <c r="R61" s="234">
        <f t="shared" si="5"/>
        <v>0.995030737107329</v>
      </c>
    </row>
    <row r="62" spans="1:18" s="191" customFormat="1" ht="35.25" customHeight="1" thickBot="1">
      <c r="A62" s="185"/>
      <c r="B62" s="186" t="s">
        <v>536</v>
      </c>
      <c r="C62" s="185">
        <f>C3+C56+C57+C61</f>
        <v>339471</v>
      </c>
      <c r="D62" s="186">
        <f>D3+D56+D57+D61</f>
        <v>0</v>
      </c>
      <c r="E62" s="186">
        <f>E3+E56+E57+E61</f>
        <v>0</v>
      </c>
      <c r="F62" s="187">
        <f>SUM(C62:E62)</f>
        <v>339471</v>
      </c>
      <c r="G62" s="185">
        <f>G3+G56+G57+G61</f>
        <v>423236</v>
      </c>
      <c r="H62" s="186">
        <f>H3+H56+H57+H61</f>
        <v>0</v>
      </c>
      <c r="I62" s="186">
        <f>I3+I56+I57+I61</f>
        <v>0</v>
      </c>
      <c r="J62" s="187">
        <f>SUM(G62:I62)</f>
        <v>423236</v>
      </c>
      <c r="K62" s="185">
        <f>K3+K56+K57+K61</f>
        <v>421232</v>
      </c>
      <c r="L62" s="186">
        <f>L3+L56+L57+L61</f>
        <v>0</v>
      </c>
      <c r="M62" s="186">
        <f>M3+M56+M57+M61</f>
        <v>0</v>
      </c>
      <c r="N62" s="187">
        <f>SUM(K62:M62)</f>
        <v>421232</v>
      </c>
      <c r="O62" s="235">
        <f t="shared" si="4"/>
        <v>0.9952650530673194</v>
      </c>
      <c r="P62" s="236"/>
      <c r="Q62" s="236"/>
      <c r="R62" s="237">
        <f t="shared" si="5"/>
        <v>0.9952650530673194</v>
      </c>
    </row>
  </sheetData>
  <sheetProtection/>
  <mergeCells count="6">
    <mergeCell ref="O1:R1"/>
    <mergeCell ref="A1:A2"/>
    <mergeCell ref="B1:B2"/>
    <mergeCell ref="C1:F1"/>
    <mergeCell ref="G1:J1"/>
    <mergeCell ref="K1:N1"/>
  </mergeCells>
  <printOptions gridLines="1" horizontalCentered="1"/>
  <pageMargins left="0.3937007874015748" right="0.3937007874015748" top="0.984251968503937" bottom="0.3937007874015748" header="0.3937007874015748" footer="0.3937007874015748"/>
  <pageSetup fitToHeight="1" fitToWidth="1" horizontalDpi="600" verticalDpi="600" orientation="landscape" paperSize="9" scale="43" r:id="rId1"/>
  <headerFooter alignWithMargins="0">
    <oddHeader>&amp;L
     &amp;"MS Sans Serif,Félkövér" &amp;C&amp;"Times New Roman,Normál"
&amp;12PESTERZSÉBET ÖNKORMÁNYZATÁNAK  2014. ÉVI FELÚJÍTÁSI  KIADÁSAI &amp;10
(e Ft)&amp;"Times New Roman,Félkövér"
&amp;R&amp;"Times New Roman,Normál"
&amp;12 4. sz. melléklet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="75" zoomScaleNormal="75" zoomScalePageLayoutView="0" workbookViewId="0" topLeftCell="A1">
      <pane xSplit="6" topLeftCell="T1" activePane="topRight" state="frozen"/>
      <selection pane="topLeft" activeCell="W57" sqref="W57"/>
      <selection pane="topRight" activeCell="T6" sqref="T6"/>
    </sheetView>
  </sheetViews>
  <sheetFormatPr defaultColWidth="9.140625" defaultRowHeight="15"/>
  <cols>
    <col min="1" max="1" width="4.140625" style="296" customWidth="1"/>
    <col min="2" max="2" width="3.57421875" style="296" customWidth="1"/>
    <col min="3" max="3" width="5.7109375" style="296" customWidth="1"/>
    <col min="4" max="4" width="4.421875" style="296" customWidth="1"/>
    <col min="5" max="5" width="6.28125" style="296" customWidth="1"/>
    <col min="6" max="6" width="72.140625" style="296" customWidth="1"/>
    <col min="7" max="19" width="15.7109375" style="296" customWidth="1"/>
    <col min="20" max="20" width="16.7109375" style="296" customWidth="1"/>
    <col min="21" max="21" width="16.8515625" style="296" customWidth="1"/>
    <col min="22" max="16384" width="9.140625" style="296" customWidth="1"/>
  </cols>
  <sheetData>
    <row r="1" spans="1:21" s="241" customFormat="1" ht="64.5" customHeight="1">
      <c r="A1" s="330" t="s">
        <v>5</v>
      </c>
      <c r="B1" s="331"/>
      <c r="C1" s="331"/>
      <c r="D1" s="331"/>
      <c r="E1" s="331"/>
      <c r="F1" s="332"/>
      <c r="G1" s="239" t="s">
        <v>537</v>
      </c>
      <c r="H1" s="240" t="s">
        <v>538</v>
      </c>
      <c r="I1" s="240" t="s">
        <v>539</v>
      </c>
      <c r="J1" s="240" t="s">
        <v>540</v>
      </c>
      <c r="K1" s="240" t="s">
        <v>541</v>
      </c>
      <c r="L1" s="240" t="s">
        <v>542</v>
      </c>
      <c r="M1" s="240" t="s">
        <v>543</v>
      </c>
      <c r="N1" s="240" t="s">
        <v>544</v>
      </c>
      <c r="O1" s="240" t="s">
        <v>545</v>
      </c>
      <c r="P1" s="240" t="s">
        <v>546</v>
      </c>
      <c r="Q1" s="240" t="s">
        <v>547</v>
      </c>
      <c r="R1" s="240" t="s">
        <v>548</v>
      </c>
      <c r="S1" s="240" t="s">
        <v>549</v>
      </c>
      <c r="T1" s="240" t="s">
        <v>351</v>
      </c>
      <c r="U1" s="240" t="s">
        <v>550</v>
      </c>
    </row>
    <row r="2" spans="1:21" s="246" customFormat="1" ht="43.5" customHeight="1">
      <c r="A2" s="242" t="s">
        <v>551</v>
      </c>
      <c r="B2" s="242"/>
      <c r="C2" s="242"/>
      <c r="D2" s="242"/>
      <c r="E2" s="242"/>
      <c r="F2" s="243" t="s">
        <v>552</v>
      </c>
      <c r="G2" s="244">
        <f aca="true" t="shared" si="0" ref="G2:Q2">G3+G9+G26+G32</f>
        <v>553030</v>
      </c>
      <c r="H2" s="244">
        <f t="shared" si="0"/>
        <v>12312</v>
      </c>
      <c r="I2" s="244">
        <f t="shared" si="0"/>
        <v>474984</v>
      </c>
      <c r="J2" s="244">
        <f t="shared" si="0"/>
        <v>182434</v>
      </c>
      <c r="K2" s="244">
        <f t="shared" si="0"/>
        <v>44396</v>
      </c>
      <c r="L2" s="244">
        <f t="shared" si="0"/>
        <v>91494</v>
      </c>
      <c r="M2" s="244">
        <f t="shared" si="0"/>
        <v>124635</v>
      </c>
      <c r="N2" s="244">
        <f t="shared" si="0"/>
        <v>357143</v>
      </c>
      <c r="O2" s="244">
        <f t="shared" si="0"/>
        <v>107402</v>
      </c>
      <c r="P2" s="244">
        <f t="shared" si="0"/>
        <v>57706</v>
      </c>
      <c r="Q2" s="244">
        <f t="shared" si="0"/>
        <v>1717462</v>
      </c>
      <c r="R2" s="245">
        <v>3722998</v>
      </c>
      <c r="S2" s="244">
        <f>S3+S9+S26+S32</f>
        <v>780368</v>
      </c>
      <c r="T2" s="244">
        <f>T3+T9+T26+T32</f>
        <v>17854655</v>
      </c>
      <c r="U2" s="245">
        <f>R2+S2+T2</f>
        <v>22358021</v>
      </c>
    </row>
    <row r="3" spans="1:21" s="252" customFormat="1" ht="27.75" customHeight="1">
      <c r="A3" s="247"/>
      <c r="B3" s="248" t="s">
        <v>553</v>
      </c>
      <c r="C3" s="248"/>
      <c r="D3" s="248"/>
      <c r="E3" s="248"/>
      <c r="F3" s="247" t="s">
        <v>317</v>
      </c>
      <c r="G3" s="249">
        <f aca="true" t="shared" si="1" ref="G3:Q3">G4+G7</f>
        <v>433</v>
      </c>
      <c r="H3" s="249">
        <f t="shared" si="1"/>
        <v>141</v>
      </c>
      <c r="I3" s="249">
        <v>515</v>
      </c>
      <c r="J3" s="249">
        <f t="shared" si="1"/>
        <v>194</v>
      </c>
      <c r="K3" s="249">
        <f t="shared" si="1"/>
        <v>0</v>
      </c>
      <c r="L3" s="249">
        <f t="shared" si="1"/>
        <v>0</v>
      </c>
      <c r="M3" s="249">
        <f t="shared" si="1"/>
        <v>0</v>
      </c>
      <c r="N3" s="249">
        <f t="shared" si="1"/>
        <v>0</v>
      </c>
      <c r="O3" s="249">
        <f t="shared" si="1"/>
        <v>3</v>
      </c>
      <c r="P3" s="249">
        <f t="shared" si="1"/>
        <v>0</v>
      </c>
      <c r="Q3" s="249">
        <f t="shared" si="1"/>
        <v>2142</v>
      </c>
      <c r="R3" s="250">
        <f>SUM(R4:R5)</f>
        <v>3428</v>
      </c>
      <c r="S3" s="249">
        <f>S4+S7</f>
        <v>6658</v>
      </c>
      <c r="T3" s="249">
        <f>T4+T7</f>
        <v>26101</v>
      </c>
      <c r="U3" s="251">
        <f aca="true" t="shared" si="2" ref="U3:U52">R3+S3+T3</f>
        <v>36187</v>
      </c>
    </row>
    <row r="4" spans="1:21" s="252" customFormat="1" ht="27.75" customHeight="1">
      <c r="A4" s="247"/>
      <c r="B4" s="247"/>
      <c r="C4" s="247" t="s">
        <v>554</v>
      </c>
      <c r="D4" s="247"/>
      <c r="E4" s="247"/>
      <c r="F4" s="247" t="s">
        <v>555</v>
      </c>
      <c r="G4" s="249">
        <f aca="true" t="shared" si="3" ref="G4:Q4">G5+G6</f>
        <v>433</v>
      </c>
      <c r="H4" s="249">
        <f t="shared" si="3"/>
        <v>141</v>
      </c>
      <c r="I4" s="249">
        <f t="shared" si="3"/>
        <v>515</v>
      </c>
      <c r="J4" s="249">
        <f t="shared" si="3"/>
        <v>194</v>
      </c>
      <c r="K4" s="249">
        <f t="shared" si="3"/>
        <v>0</v>
      </c>
      <c r="L4" s="249">
        <f t="shared" si="3"/>
        <v>0</v>
      </c>
      <c r="M4" s="249">
        <f t="shared" si="3"/>
        <v>0</v>
      </c>
      <c r="N4" s="249">
        <f t="shared" si="3"/>
        <v>0</v>
      </c>
      <c r="O4" s="249">
        <f t="shared" si="3"/>
        <v>3</v>
      </c>
      <c r="P4" s="249">
        <f t="shared" si="3"/>
        <v>0</v>
      </c>
      <c r="Q4" s="249">
        <f t="shared" si="3"/>
        <v>2142</v>
      </c>
      <c r="R4" s="250">
        <f>SUM(R5:R6)</f>
        <v>3428</v>
      </c>
      <c r="S4" s="249">
        <f>S5+S6</f>
        <v>6658</v>
      </c>
      <c r="T4" s="249">
        <f>T5+T6</f>
        <v>328</v>
      </c>
      <c r="U4" s="251">
        <f t="shared" si="2"/>
        <v>10414</v>
      </c>
    </row>
    <row r="5" spans="1:21" s="252" customFormat="1" ht="27.75" customHeight="1">
      <c r="A5" s="253"/>
      <c r="B5" s="254"/>
      <c r="C5" s="254"/>
      <c r="D5" s="254" t="s">
        <v>556</v>
      </c>
      <c r="E5" s="254"/>
      <c r="F5" s="253" t="s">
        <v>557</v>
      </c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>
        <f aca="true" t="shared" si="4" ref="R5:R38">SUM(G5:Q5)</f>
        <v>0</v>
      </c>
      <c r="S5" s="255"/>
      <c r="T5" s="255">
        <v>0</v>
      </c>
      <c r="U5" s="255">
        <f t="shared" si="2"/>
        <v>0</v>
      </c>
    </row>
    <row r="6" spans="1:21" s="252" customFormat="1" ht="27.75" customHeight="1">
      <c r="A6" s="253"/>
      <c r="B6" s="254"/>
      <c r="C6" s="254"/>
      <c r="D6" s="254" t="s">
        <v>558</v>
      </c>
      <c r="E6" s="254"/>
      <c r="F6" s="253" t="s">
        <v>559</v>
      </c>
      <c r="G6" s="255">
        <v>433</v>
      </c>
      <c r="H6" s="255">
        <v>141</v>
      </c>
      <c r="I6" s="255">
        <v>515</v>
      </c>
      <c r="J6" s="255">
        <v>194</v>
      </c>
      <c r="K6" s="255"/>
      <c r="L6" s="255"/>
      <c r="M6" s="255"/>
      <c r="N6" s="255"/>
      <c r="O6" s="255">
        <v>3</v>
      </c>
      <c r="P6" s="255"/>
      <c r="Q6" s="255">
        <v>2142</v>
      </c>
      <c r="R6" s="255">
        <f t="shared" si="4"/>
        <v>3428</v>
      </c>
      <c r="S6" s="255">
        <v>6658</v>
      </c>
      <c r="T6" s="255">
        <v>328</v>
      </c>
      <c r="U6" s="255">
        <f t="shared" si="2"/>
        <v>10414</v>
      </c>
    </row>
    <row r="7" spans="1:21" s="256" customFormat="1" ht="27.75" customHeight="1">
      <c r="A7" s="247"/>
      <c r="B7" s="248"/>
      <c r="C7" s="248" t="s">
        <v>560</v>
      </c>
      <c r="D7" s="248"/>
      <c r="E7" s="248"/>
      <c r="F7" s="247" t="s">
        <v>561</v>
      </c>
      <c r="G7" s="251">
        <f>G8</f>
        <v>0</v>
      </c>
      <c r="H7" s="251">
        <f aca="true" t="shared" si="5" ref="H7:T7">H8</f>
        <v>0</v>
      </c>
      <c r="I7" s="251">
        <f t="shared" si="5"/>
        <v>0</v>
      </c>
      <c r="J7" s="251">
        <f t="shared" si="5"/>
        <v>0</v>
      </c>
      <c r="K7" s="251">
        <f t="shared" si="5"/>
        <v>0</v>
      </c>
      <c r="L7" s="251">
        <f t="shared" si="5"/>
        <v>0</v>
      </c>
      <c r="M7" s="251">
        <f t="shared" si="5"/>
        <v>0</v>
      </c>
      <c r="N7" s="251">
        <f t="shared" si="5"/>
        <v>0</v>
      </c>
      <c r="O7" s="251">
        <f t="shared" si="5"/>
        <v>0</v>
      </c>
      <c r="P7" s="251">
        <f t="shared" si="5"/>
        <v>0</v>
      </c>
      <c r="Q7" s="251">
        <f t="shared" si="5"/>
        <v>0</v>
      </c>
      <c r="R7" s="251">
        <f t="shared" si="4"/>
        <v>0</v>
      </c>
      <c r="S7" s="251">
        <f t="shared" si="5"/>
        <v>0</v>
      </c>
      <c r="T7" s="251">
        <f t="shared" si="5"/>
        <v>25773</v>
      </c>
      <c r="U7" s="251">
        <f t="shared" si="2"/>
        <v>25773</v>
      </c>
    </row>
    <row r="8" spans="1:21" s="252" customFormat="1" ht="27.75" customHeight="1">
      <c r="A8" s="253"/>
      <c r="B8" s="254"/>
      <c r="C8" s="254"/>
      <c r="D8" s="254" t="s">
        <v>562</v>
      </c>
      <c r="E8" s="254"/>
      <c r="F8" s="253" t="s">
        <v>563</v>
      </c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>
        <f t="shared" si="4"/>
        <v>0</v>
      </c>
      <c r="S8" s="255"/>
      <c r="T8" s="255">
        <v>25773</v>
      </c>
      <c r="U8" s="255">
        <f t="shared" si="2"/>
        <v>25773</v>
      </c>
    </row>
    <row r="9" spans="1:21" s="256" customFormat="1" ht="27.75" customHeight="1">
      <c r="A9" s="247"/>
      <c r="B9" s="248" t="s">
        <v>564</v>
      </c>
      <c r="C9" s="248"/>
      <c r="D9" s="248"/>
      <c r="E9" s="248"/>
      <c r="F9" s="257" t="s">
        <v>565</v>
      </c>
      <c r="G9" s="258">
        <f aca="true" t="shared" si="6" ref="G9:Q9">G10+G20</f>
        <v>552597</v>
      </c>
      <c r="H9" s="258">
        <f t="shared" si="6"/>
        <v>12171</v>
      </c>
      <c r="I9" s="258">
        <f t="shared" si="6"/>
        <v>474469</v>
      </c>
      <c r="J9" s="258">
        <f t="shared" si="6"/>
        <v>182240</v>
      </c>
      <c r="K9" s="258">
        <f t="shared" si="6"/>
        <v>44396</v>
      </c>
      <c r="L9" s="258">
        <f t="shared" si="6"/>
        <v>91494</v>
      </c>
      <c r="M9" s="258">
        <f t="shared" si="6"/>
        <v>124635</v>
      </c>
      <c r="N9" s="258">
        <f t="shared" si="6"/>
        <v>357143</v>
      </c>
      <c r="O9" s="258">
        <f t="shared" si="6"/>
        <v>107399</v>
      </c>
      <c r="P9" s="258">
        <f t="shared" si="6"/>
        <v>57706</v>
      </c>
      <c r="Q9" s="258">
        <f t="shared" si="6"/>
        <v>1715320</v>
      </c>
      <c r="R9" s="251">
        <f t="shared" si="4"/>
        <v>3719570</v>
      </c>
      <c r="S9" s="258">
        <f>S10+S20</f>
        <v>773710</v>
      </c>
      <c r="T9" s="258">
        <f>T10+T20</f>
        <v>17718044</v>
      </c>
      <c r="U9" s="251">
        <f t="shared" si="2"/>
        <v>22211324</v>
      </c>
    </row>
    <row r="10" spans="1:21" s="256" customFormat="1" ht="27.75" customHeight="1">
      <c r="A10" s="247"/>
      <c r="B10" s="247"/>
      <c r="C10" s="247" t="s">
        <v>554</v>
      </c>
      <c r="D10" s="247"/>
      <c r="E10" s="247"/>
      <c r="F10" s="247" t="s">
        <v>555</v>
      </c>
      <c r="G10" s="258">
        <f>G11+G14+G17+G18+G19</f>
        <v>552597</v>
      </c>
      <c r="H10" s="258">
        <f aca="true" t="shared" si="7" ref="H10:Q10">H11+H14+H17+H18+H19</f>
        <v>12171</v>
      </c>
      <c r="I10" s="258">
        <f t="shared" si="7"/>
        <v>474469</v>
      </c>
      <c r="J10" s="258">
        <f t="shared" si="7"/>
        <v>182240</v>
      </c>
      <c r="K10" s="258">
        <f t="shared" si="7"/>
        <v>44396</v>
      </c>
      <c r="L10" s="258">
        <f t="shared" si="7"/>
        <v>91494</v>
      </c>
      <c r="M10" s="258">
        <f t="shared" si="7"/>
        <v>124635</v>
      </c>
      <c r="N10" s="258">
        <f t="shared" si="7"/>
        <v>357143</v>
      </c>
      <c r="O10" s="258">
        <f t="shared" si="7"/>
        <v>107399</v>
      </c>
      <c r="P10" s="258">
        <f t="shared" si="7"/>
        <v>57706</v>
      </c>
      <c r="Q10" s="258">
        <f t="shared" si="7"/>
        <v>1715320</v>
      </c>
      <c r="R10" s="251">
        <f t="shared" si="4"/>
        <v>3719570</v>
      </c>
      <c r="S10" s="258">
        <f>S11+S14+S17+S18+S19</f>
        <v>773710</v>
      </c>
      <c r="T10" s="258">
        <f>T11+T14+T17+T18+T19</f>
        <v>11952467</v>
      </c>
      <c r="U10" s="251">
        <f t="shared" si="2"/>
        <v>16445747</v>
      </c>
    </row>
    <row r="11" spans="1:21" s="256" customFormat="1" ht="27.75" customHeight="1">
      <c r="A11" s="247"/>
      <c r="B11" s="248"/>
      <c r="C11" s="248"/>
      <c r="D11" s="248" t="s">
        <v>556</v>
      </c>
      <c r="E11" s="248"/>
      <c r="F11" s="257" t="s">
        <v>566</v>
      </c>
      <c r="G11" s="258">
        <f aca="true" t="shared" si="8" ref="G11:Q11">G12+G13</f>
        <v>542783</v>
      </c>
      <c r="H11" s="258">
        <f t="shared" si="8"/>
        <v>4689</v>
      </c>
      <c r="I11" s="258">
        <f t="shared" si="8"/>
        <v>459804</v>
      </c>
      <c r="J11" s="258">
        <f t="shared" si="8"/>
        <v>180815</v>
      </c>
      <c r="K11" s="258">
        <f t="shared" si="8"/>
        <v>43839</v>
      </c>
      <c r="L11" s="258">
        <f t="shared" si="8"/>
        <v>90103</v>
      </c>
      <c r="M11" s="258">
        <f t="shared" si="8"/>
        <v>123869</v>
      </c>
      <c r="N11" s="258">
        <f t="shared" si="8"/>
        <v>355689</v>
      </c>
      <c r="O11" s="258">
        <f t="shared" si="8"/>
        <v>105238</v>
      </c>
      <c r="P11" s="258">
        <f t="shared" si="8"/>
        <v>57077</v>
      </c>
      <c r="Q11" s="258">
        <f t="shared" si="8"/>
        <v>1687700</v>
      </c>
      <c r="R11" s="251">
        <f t="shared" si="4"/>
        <v>3651606</v>
      </c>
      <c r="S11" s="258">
        <f>S12+S13</f>
        <v>706084</v>
      </c>
      <c r="T11" s="258">
        <f>T12+T13</f>
        <v>11821369</v>
      </c>
      <c r="U11" s="251">
        <f t="shared" si="2"/>
        <v>16179059</v>
      </c>
    </row>
    <row r="12" spans="1:21" s="252" customFormat="1" ht="27.75" customHeight="1">
      <c r="A12" s="253"/>
      <c r="B12" s="254"/>
      <c r="C12" s="254"/>
      <c r="D12" s="254"/>
      <c r="E12" s="254" t="s">
        <v>567</v>
      </c>
      <c r="F12" s="259" t="s">
        <v>568</v>
      </c>
      <c r="G12" s="260"/>
      <c r="H12" s="260">
        <v>194</v>
      </c>
      <c r="I12" s="260"/>
      <c r="J12" s="260"/>
      <c r="K12" s="260"/>
      <c r="L12" s="260">
        <v>629</v>
      </c>
      <c r="M12" s="260"/>
      <c r="N12" s="260">
        <v>2813</v>
      </c>
      <c r="O12" s="260"/>
      <c r="P12" s="260"/>
      <c r="Q12" s="260">
        <v>35</v>
      </c>
      <c r="R12" s="255">
        <f t="shared" si="4"/>
        <v>3671</v>
      </c>
      <c r="S12" s="260"/>
      <c r="T12" s="260">
        <v>10854896</v>
      </c>
      <c r="U12" s="255">
        <f t="shared" si="2"/>
        <v>10858567</v>
      </c>
    </row>
    <row r="13" spans="1:21" s="252" customFormat="1" ht="27.75" customHeight="1">
      <c r="A13" s="253"/>
      <c r="B13" s="254"/>
      <c r="C13" s="254"/>
      <c r="D13" s="254"/>
      <c r="E13" s="254" t="s">
        <v>569</v>
      </c>
      <c r="F13" s="259" t="s">
        <v>570</v>
      </c>
      <c r="G13" s="255">
        <v>542783</v>
      </c>
      <c r="H13" s="255">
        <v>4495</v>
      </c>
      <c r="I13" s="255">
        <v>459804</v>
      </c>
      <c r="J13" s="255">
        <v>180815</v>
      </c>
      <c r="K13" s="255">
        <v>43839</v>
      </c>
      <c r="L13" s="255">
        <v>89474</v>
      </c>
      <c r="M13" s="255">
        <v>123869</v>
      </c>
      <c r="N13" s="255">
        <v>352876</v>
      </c>
      <c r="O13" s="255">
        <v>105238</v>
      </c>
      <c r="P13" s="255">
        <v>57077</v>
      </c>
      <c r="Q13" s="255">
        <v>1687665</v>
      </c>
      <c r="R13" s="255">
        <f t="shared" si="4"/>
        <v>3647935</v>
      </c>
      <c r="S13" s="255">
        <v>706084</v>
      </c>
      <c r="T13" s="255">
        <v>966473</v>
      </c>
      <c r="U13" s="255">
        <f t="shared" si="2"/>
        <v>5320492</v>
      </c>
    </row>
    <row r="14" spans="1:21" s="256" customFormat="1" ht="27.75" customHeight="1">
      <c r="A14" s="247"/>
      <c r="B14" s="248"/>
      <c r="C14" s="248"/>
      <c r="D14" s="248" t="s">
        <v>558</v>
      </c>
      <c r="E14" s="248"/>
      <c r="F14" s="261" t="s">
        <v>571</v>
      </c>
      <c r="G14" s="251">
        <f aca="true" t="shared" si="9" ref="G14:Q14">G15+G16</f>
        <v>9404</v>
      </c>
      <c r="H14" s="251">
        <f t="shared" si="9"/>
        <v>7482</v>
      </c>
      <c r="I14" s="251">
        <f t="shared" si="9"/>
        <v>14665</v>
      </c>
      <c r="J14" s="251">
        <f t="shared" si="9"/>
        <v>1425</v>
      </c>
      <c r="K14" s="251">
        <f t="shared" si="9"/>
        <v>557</v>
      </c>
      <c r="L14" s="251">
        <f t="shared" si="9"/>
        <v>1391</v>
      </c>
      <c r="M14" s="251">
        <f t="shared" si="9"/>
        <v>766</v>
      </c>
      <c r="N14" s="251">
        <f t="shared" si="9"/>
        <v>1454</v>
      </c>
      <c r="O14" s="251">
        <f t="shared" si="9"/>
        <v>1489</v>
      </c>
      <c r="P14" s="251">
        <f t="shared" si="9"/>
        <v>629</v>
      </c>
      <c r="Q14" s="251">
        <f t="shared" si="9"/>
        <v>27620</v>
      </c>
      <c r="R14" s="251">
        <f t="shared" si="4"/>
        <v>66882</v>
      </c>
      <c r="S14" s="251">
        <f>S15+S16</f>
        <v>66614</v>
      </c>
      <c r="T14" s="251">
        <f>T15+T16</f>
        <v>123350</v>
      </c>
      <c r="U14" s="251">
        <f t="shared" si="2"/>
        <v>256846</v>
      </c>
    </row>
    <row r="15" spans="1:21" s="252" customFormat="1" ht="27.75" customHeight="1">
      <c r="A15" s="253"/>
      <c r="B15" s="254"/>
      <c r="C15" s="254"/>
      <c r="D15" s="254"/>
      <c r="E15" s="254" t="s">
        <v>572</v>
      </c>
      <c r="F15" s="262" t="s">
        <v>573</v>
      </c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>
        <f t="shared" si="4"/>
        <v>0</v>
      </c>
      <c r="S15" s="255"/>
      <c r="T15" s="255"/>
      <c r="U15" s="255">
        <f t="shared" si="2"/>
        <v>0</v>
      </c>
    </row>
    <row r="16" spans="1:21" s="252" customFormat="1" ht="27.75" customHeight="1">
      <c r="A16" s="253"/>
      <c r="B16" s="254"/>
      <c r="C16" s="254"/>
      <c r="D16" s="254"/>
      <c r="E16" s="254" t="s">
        <v>574</v>
      </c>
      <c r="F16" s="262" t="s">
        <v>575</v>
      </c>
      <c r="G16" s="255">
        <v>9404</v>
      </c>
      <c r="H16" s="255">
        <v>7482</v>
      </c>
      <c r="I16" s="255">
        <v>14665</v>
      </c>
      <c r="J16" s="255">
        <v>1425</v>
      </c>
      <c r="K16" s="255">
        <v>557</v>
      </c>
      <c r="L16" s="255">
        <v>1391</v>
      </c>
      <c r="M16" s="255">
        <v>766</v>
      </c>
      <c r="N16" s="255">
        <v>1454</v>
      </c>
      <c r="O16" s="255">
        <v>1489</v>
      </c>
      <c r="P16" s="255">
        <v>629</v>
      </c>
      <c r="Q16" s="255">
        <v>27620</v>
      </c>
      <c r="R16" s="255">
        <f t="shared" si="4"/>
        <v>66882</v>
      </c>
      <c r="S16" s="255">
        <v>66614</v>
      </c>
      <c r="T16" s="255">
        <v>123350</v>
      </c>
      <c r="U16" s="255">
        <f t="shared" si="2"/>
        <v>256846</v>
      </c>
    </row>
    <row r="17" spans="1:21" s="252" customFormat="1" ht="27.75" customHeight="1">
      <c r="A17" s="253"/>
      <c r="B17" s="254"/>
      <c r="C17" s="254"/>
      <c r="D17" s="248" t="s">
        <v>576</v>
      </c>
      <c r="E17" s="254"/>
      <c r="F17" s="247" t="s">
        <v>577</v>
      </c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>
        <f t="shared" si="4"/>
        <v>0</v>
      </c>
      <c r="S17" s="255"/>
      <c r="T17" s="255"/>
      <c r="U17" s="255">
        <f t="shared" si="2"/>
        <v>0</v>
      </c>
    </row>
    <row r="18" spans="1:21" s="256" customFormat="1" ht="27.75" customHeight="1">
      <c r="A18" s="247"/>
      <c r="B18" s="248"/>
      <c r="C18" s="248"/>
      <c r="D18" s="248" t="s">
        <v>578</v>
      </c>
      <c r="E18" s="248"/>
      <c r="F18" s="247" t="s">
        <v>579</v>
      </c>
      <c r="G18" s="251">
        <v>410</v>
      </c>
      <c r="H18" s="251"/>
      <c r="I18" s="251"/>
      <c r="J18" s="251"/>
      <c r="K18" s="251"/>
      <c r="L18" s="251"/>
      <c r="M18" s="251"/>
      <c r="N18" s="251"/>
      <c r="O18" s="251">
        <v>672</v>
      </c>
      <c r="P18" s="251"/>
      <c r="Q18" s="251"/>
      <c r="R18" s="251">
        <f t="shared" si="4"/>
        <v>1082</v>
      </c>
      <c r="S18" s="251">
        <v>1012</v>
      </c>
      <c r="T18" s="251">
        <v>7748</v>
      </c>
      <c r="U18" s="251">
        <f t="shared" si="2"/>
        <v>9842</v>
      </c>
    </row>
    <row r="19" spans="1:21" s="252" customFormat="1" ht="27.75" customHeight="1">
      <c r="A19" s="253"/>
      <c r="B19" s="254"/>
      <c r="C19" s="254"/>
      <c r="D19" s="248" t="s">
        <v>580</v>
      </c>
      <c r="E19" s="254"/>
      <c r="F19" s="247" t="s">
        <v>581</v>
      </c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>
        <f t="shared" si="4"/>
        <v>0</v>
      </c>
      <c r="S19" s="255"/>
      <c r="T19" s="255"/>
      <c r="U19" s="255">
        <f t="shared" si="2"/>
        <v>0</v>
      </c>
    </row>
    <row r="20" spans="1:21" s="256" customFormat="1" ht="27.75" customHeight="1">
      <c r="A20" s="247"/>
      <c r="B20" s="248"/>
      <c r="C20" s="248" t="s">
        <v>560</v>
      </c>
      <c r="D20" s="248"/>
      <c r="E20" s="248"/>
      <c r="F20" s="247" t="s">
        <v>561</v>
      </c>
      <c r="G20" s="251">
        <f>G21+G22+G23+G24+G25</f>
        <v>0</v>
      </c>
      <c r="H20" s="251">
        <f aca="true" t="shared" si="10" ref="H20:Q20">H21+H22+H23+H24+H25</f>
        <v>0</v>
      </c>
      <c r="I20" s="251">
        <f t="shared" si="10"/>
        <v>0</v>
      </c>
      <c r="J20" s="251">
        <f t="shared" si="10"/>
        <v>0</v>
      </c>
      <c r="K20" s="251">
        <f t="shared" si="10"/>
        <v>0</v>
      </c>
      <c r="L20" s="251">
        <f t="shared" si="10"/>
        <v>0</v>
      </c>
      <c r="M20" s="251">
        <f t="shared" si="10"/>
        <v>0</v>
      </c>
      <c r="N20" s="251">
        <f t="shared" si="10"/>
        <v>0</v>
      </c>
      <c r="O20" s="251">
        <f t="shared" si="10"/>
        <v>0</v>
      </c>
      <c r="P20" s="251">
        <f t="shared" si="10"/>
        <v>0</v>
      </c>
      <c r="Q20" s="251">
        <f t="shared" si="10"/>
        <v>0</v>
      </c>
      <c r="R20" s="251">
        <f t="shared" si="4"/>
        <v>0</v>
      </c>
      <c r="S20" s="251">
        <f>S21+S22+S23+S24+S25</f>
        <v>0</v>
      </c>
      <c r="T20" s="251">
        <f>T21+T22+T23+T24+T25</f>
        <v>5765577</v>
      </c>
      <c r="U20" s="251">
        <f t="shared" si="2"/>
        <v>5765577</v>
      </c>
    </row>
    <row r="21" spans="1:21" s="252" customFormat="1" ht="27.75" customHeight="1">
      <c r="A21" s="253"/>
      <c r="B21" s="254"/>
      <c r="C21" s="254"/>
      <c r="D21" s="254" t="s">
        <v>562</v>
      </c>
      <c r="E21" s="254"/>
      <c r="F21" s="259" t="s">
        <v>582</v>
      </c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55">
        <f t="shared" si="4"/>
        <v>0</v>
      </c>
      <c r="S21" s="260"/>
      <c r="T21" s="260">
        <v>5681748</v>
      </c>
      <c r="U21" s="255">
        <f t="shared" si="2"/>
        <v>5681748</v>
      </c>
    </row>
    <row r="22" spans="1:21" s="252" customFormat="1" ht="27.75" customHeight="1">
      <c r="A22" s="253"/>
      <c r="B22" s="254"/>
      <c r="C22" s="254"/>
      <c r="D22" s="254" t="s">
        <v>583</v>
      </c>
      <c r="E22" s="254"/>
      <c r="F22" s="253" t="s">
        <v>584</v>
      </c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>
        <f t="shared" si="4"/>
        <v>0</v>
      </c>
      <c r="S22" s="255"/>
      <c r="T22" s="255">
        <v>15678</v>
      </c>
      <c r="U22" s="255">
        <f t="shared" si="2"/>
        <v>15678</v>
      </c>
    </row>
    <row r="23" spans="1:21" s="266" customFormat="1" ht="27.75" customHeight="1">
      <c r="A23" s="263"/>
      <c r="B23" s="264"/>
      <c r="C23" s="264"/>
      <c r="D23" s="254" t="s">
        <v>585</v>
      </c>
      <c r="E23" s="264"/>
      <c r="F23" s="253" t="s">
        <v>586</v>
      </c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55">
        <f t="shared" si="4"/>
        <v>0</v>
      </c>
      <c r="S23" s="265"/>
      <c r="T23" s="265"/>
      <c r="U23" s="255">
        <f t="shared" si="2"/>
        <v>0</v>
      </c>
    </row>
    <row r="24" spans="1:21" s="252" customFormat="1" ht="27.75" customHeight="1">
      <c r="A24" s="253"/>
      <c r="B24" s="254"/>
      <c r="C24" s="254"/>
      <c r="D24" s="254" t="s">
        <v>587</v>
      </c>
      <c r="E24" s="254"/>
      <c r="F24" s="253" t="s">
        <v>588</v>
      </c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55">
        <f t="shared" si="4"/>
        <v>0</v>
      </c>
      <c r="S24" s="260"/>
      <c r="T24" s="260">
        <f>75899-7748</f>
        <v>68151</v>
      </c>
      <c r="U24" s="255">
        <f t="shared" si="2"/>
        <v>68151</v>
      </c>
    </row>
    <row r="25" spans="1:21" s="252" customFormat="1" ht="27.75" customHeight="1">
      <c r="A25" s="253"/>
      <c r="B25" s="254"/>
      <c r="C25" s="254"/>
      <c r="D25" s="254" t="s">
        <v>589</v>
      </c>
      <c r="E25" s="254"/>
      <c r="F25" s="253" t="s">
        <v>590</v>
      </c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55">
        <f t="shared" si="4"/>
        <v>0</v>
      </c>
      <c r="S25" s="260"/>
      <c r="T25" s="260"/>
      <c r="U25" s="255">
        <f t="shared" si="2"/>
        <v>0</v>
      </c>
    </row>
    <row r="26" spans="1:21" s="256" customFormat="1" ht="27.75" customHeight="1">
      <c r="A26" s="247"/>
      <c r="B26" s="248" t="s">
        <v>591</v>
      </c>
      <c r="C26" s="248"/>
      <c r="D26" s="248"/>
      <c r="E26" s="248"/>
      <c r="F26" s="257" t="s">
        <v>592</v>
      </c>
      <c r="G26" s="251">
        <f>G27+G29</f>
        <v>0</v>
      </c>
      <c r="H26" s="251">
        <f aca="true" t="shared" si="11" ref="H26:Q26">H27+H29</f>
        <v>0</v>
      </c>
      <c r="I26" s="251">
        <f t="shared" si="11"/>
        <v>0</v>
      </c>
      <c r="J26" s="251">
        <f t="shared" si="11"/>
        <v>0</v>
      </c>
      <c r="K26" s="251">
        <f t="shared" si="11"/>
        <v>0</v>
      </c>
      <c r="L26" s="251">
        <f t="shared" si="11"/>
        <v>0</v>
      </c>
      <c r="M26" s="251">
        <f t="shared" si="11"/>
        <v>0</v>
      </c>
      <c r="N26" s="251">
        <f t="shared" si="11"/>
        <v>0</v>
      </c>
      <c r="O26" s="251">
        <f t="shared" si="11"/>
        <v>0</v>
      </c>
      <c r="P26" s="251">
        <f t="shared" si="11"/>
        <v>0</v>
      </c>
      <c r="Q26" s="251">
        <f t="shared" si="11"/>
        <v>0</v>
      </c>
      <c r="R26" s="251">
        <f t="shared" si="4"/>
        <v>0</v>
      </c>
      <c r="S26" s="251">
        <f>S27+S29</f>
        <v>0</v>
      </c>
      <c r="T26" s="251">
        <f>T27+T29</f>
        <v>110510</v>
      </c>
      <c r="U26" s="251">
        <f t="shared" si="2"/>
        <v>110510</v>
      </c>
    </row>
    <row r="27" spans="1:21" s="256" customFormat="1" ht="27.75" customHeight="1">
      <c r="A27" s="247"/>
      <c r="B27" s="248"/>
      <c r="C27" s="248" t="s">
        <v>554</v>
      </c>
      <c r="D27" s="248"/>
      <c r="E27" s="248"/>
      <c r="F27" s="257" t="s">
        <v>555</v>
      </c>
      <c r="G27" s="251">
        <f aca="true" t="shared" si="12" ref="G27:T27">G28</f>
        <v>0</v>
      </c>
      <c r="H27" s="251">
        <f t="shared" si="12"/>
        <v>0</v>
      </c>
      <c r="I27" s="251">
        <f t="shared" si="12"/>
        <v>0</v>
      </c>
      <c r="J27" s="251">
        <f t="shared" si="12"/>
        <v>0</v>
      </c>
      <c r="K27" s="251">
        <f t="shared" si="12"/>
        <v>0</v>
      </c>
      <c r="L27" s="251">
        <f t="shared" si="12"/>
        <v>0</v>
      </c>
      <c r="M27" s="251">
        <f t="shared" si="12"/>
        <v>0</v>
      </c>
      <c r="N27" s="251">
        <f t="shared" si="12"/>
        <v>0</v>
      </c>
      <c r="O27" s="251">
        <f t="shared" si="12"/>
        <v>0</v>
      </c>
      <c r="P27" s="251">
        <f t="shared" si="12"/>
        <v>0</v>
      </c>
      <c r="Q27" s="251">
        <f t="shared" si="12"/>
        <v>0</v>
      </c>
      <c r="R27" s="251">
        <f t="shared" si="4"/>
        <v>0</v>
      </c>
      <c r="S27" s="251">
        <f t="shared" si="12"/>
        <v>0</v>
      </c>
      <c r="T27" s="251">
        <f t="shared" si="12"/>
        <v>110510</v>
      </c>
      <c r="U27" s="251">
        <f t="shared" si="2"/>
        <v>110510</v>
      </c>
    </row>
    <row r="28" spans="1:21" s="252" customFormat="1" ht="27.75" customHeight="1">
      <c r="A28" s="253"/>
      <c r="B28" s="254"/>
      <c r="C28" s="254"/>
      <c r="D28" s="254" t="s">
        <v>556</v>
      </c>
      <c r="E28" s="254"/>
      <c r="F28" s="259" t="s">
        <v>593</v>
      </c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>
        <f t="shared" si="4"/>
        <v>0</v>
      </c>
      <c r="S28" s="255"/>
      <c r="T28" s="255">
        <v>110510</v>
      </c>
      <c r="U28" s="255">
        <f t="shared" si="2"/>
        <v>110510</v>
      </c>
    </row>
    <row r="29" spans="1:21" s="268" customFormat="1" ht="27.75" customHeight="1">
      <c r="A29" s="247"/>
      <c r="B29" s="248"/>
      <c r="C29" s="248" t="s">
        <v>560</v>
      </c>
      <c r="D29" s="248"/>
      <c r="E29" s="248"/>
      <c r="F29" s="257" t="s">
        <v>561</v>
      </c>
      <c r="G29" s="267">
        <f aca="true" t="shared" si="13" ref="G29:Q29">SUM(G30:G31)</f>
        <v>0</v>
      </c>
      <c r="H29" s="267">
        <f t="shared" si="13"/>
        <v>0</v>
      </c>
      <c r="I29" s="267">
        <f t="shared" si="13"/>
        <v>0</v>
      </c>
      <c r="J29" s="267">
        <f t="shared" si="13"/>
        <v>0</v>
      </c>
      <c r="K29" s="267">
        <f t="shared" si="13"/>
        <v>0</v>
      </c>
      <c r="L29" s="267">
        <f t="shared" si="13"/>
        <v>0</v>
      </c>
      <c r="M29" s="267">
        <f t="shared" si="13"/>
        <v>0</v>
      </c>
      <c r="N29" s="267">
        <f t="shared" si="13"/>
        <v>0</v>
      </c>
      <c r="O29" s="267">
        <f t="shared" si="13"/>
        <v>0</v>
      </c>
      <c r="P29" s="267">
        <f t="shared" si="13"/>
        <v>0</v>
      </c>
      <c r="Q29" s="267">
        <f t="shared" si="13"/>
        <v>0</v>
      </c>
      <c r="R29" s="251">
        <f t="shared" si="4"/>
        <v>0</v>
      </c>
      <c r="S29" s="267">
        <f>SUM(S30:S31)</f>
        <v>0</v>
      </c>
      <c r="T29" s="267">
        <f>SUM(T30:T31)</f>
        <v>0</v>
      </c>
      <c r="U29" s="251">
        <f t="shared" si="2"/>
        <v>0</v>
      </c>
    </row>
    <row r="30" spans="1:21" s="270" customFormat="1" ht="27.75" customHeight="1">
      <c r="A30" s="253"/>
      <c r="B30" s="254"/>
      <c r="C30" s="254"/>
      <c r="D30" s="254" t="s">
        <v>562</v>
      </c>
      <c r="E30" s="254"/>
      <c r="F30" s="259" t="s">
        <v>594</v>
      </c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55">
        <f t="shared" si="4"/>
        <v>0</v>
      </c>
      <c r="S30" s="269"/>
      <c r="T30" s="269"/>
      <c r="U30" s="255">
        <f t="shared" si="2"/>
        <v>0</v>
      </c>
    </row>
    <row r="31" spans="1:21" s="270" customFormat="1" ht="27.75" customHeight="1">
      <c r="A31" s="253"/>
      <c r="B31" s="254"/>
      <c r="C31" s="254"/>
      <c r="D31" s="254" t="s">
        <v>583</v>
      </c>
      <c r="E31" s="254"/>
      <c r="F31" s="253" t="s">
        <v>595</v>
      </c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55">
        <f t="shared" si="4"/>
        <v>0</v>
      </c>
      <c r="S31" s="269"/>
      <c r="T31" s="269"/>
      <c r="U31" s="255">
        <f t="shared" si="2"/>
        <v>0</v>
      </c>
    </row>
    <row r="32" spans="1:21" s="256" customFormat="1" ht="27.75" customHeight="1">
      <c r="A32" s="247"/>
      <c r="B32" s="248" t="s">
        <v>596</v>
      </c>
      <c r="C32" s="248"/>
      <c r="D32" s="248"/>
      <c r="E32" s="248"/>
      <c r="F32" s="271" t="s">
        <v>322</v>
      </c>
      <c r="G32" s="251">
        <f aca="true" t="shared" si="14" ref="G32:Q32">G33+G36</f>
        <v>0</v>
      </c>
      <c r="H32" s="251">
        <f t="shared" si="14"/>
        <v>0</v>
      </c>
      <c r="I32" s="251">
        <f t="shared" si="14"/>
        <v>0</v>
      </c>
      <c r="J32" s="251">
        <f t="shared" si="14"/>
        <v>0</v>
      </c>
      <c r="K32" s="251">
        <f t="shared" si="14"/>
        <v>0</v>
      </c>
      <c r="L32" s="251">
        <f t="shared" si="14"/>
        <v>0</v>
      </c>
      <c r="M32" s="251">
        <f t="shared" si="14"/>
        <v>0</v>
      </c>
      <c r="N32" s="251">
        <f t="shared" si="14"/>
        <v>0</v>
      </c>
      <c r="O32" s="251">
        <f t="shared" si="14"/>
        <v>0</v>
      </c>
      <c r="P32" s="251">
        <f t="shared" si="14"/>
        <v>0</v>
      </c>
      <c r="Q32" s="251">
        <f t="shared" si="14"/>
        <v>0</v>
      </c>
      <c r="R32" s="255">
        <f t="shared" si="4"/>
        <v>0</v>
      </c>
      <c r="S32" s="251">
        <f>S33+S36</f>
        <v>0</v>
      </c>
      <c r="T32" s="251">
        <f>T33+T36</f>
        <v>0</v>
      </c>
      <c r="U32" s="251">
        <f t="shared" si="2"/>
        <v>0</v>
      </c>
    </row>
    <row r="33" spans="1:21" s="256" customFormat="1" ht="27.75" customHeight="1">
      <c r="A33" s="247"/>
      <c r="B33" s="248"/>
      <c r="C33" s="248" t="s">
        <v>554</v>
      </c>
      <c r="D33" s="248"/>
      <c r="E33" s="248"/>
      <c r="F33" s="257" t="s">
        <v>555</v>
      </c>
      <c r="G33" s="251">
        <f aca="true" t="shared" si="15" ref="G33:Q33">SUM(G34:G35)</f>
        <v>0</v>
      </c>
      <c r="H33" s="251">
        <f t="shared" si="15"/>
        <v>0</v>
      </c>
      <c r="I33" s="251">
        <f t="shared" si="15"/>
        <v>0</v>
      </c>
      <c r="J33" s="251">
        <f t="shared" si="15"/>
        <v>0</v>
      </c>
      <c r="K33" s="251">
        <f t="shared" si="15"/>
        <v>0</v>
      </c>
      <c r="L33" s="251">
        <f t="shared" si="15"/>
        <v>0</v>
      </c>
      <c r="M33" s="251">
        <f t="shared" si="15"/>
        <v>0</v>
      </c>
      <c r="N33" s="251">
        <f t="shared" si="15"/>
        <v>0</v>
      </c>
      <c r="O33" s="251">
        <f t="shared" si="15"/>
        <v>0</v>
      </c>
      <c r="P33" s="251">
        <f t="shared" si="15"/>
        <v>0</v>
      </c>
      <c r="Q33" s="251">
        <f t="shared" si="15"/>
        <v>0</v>
      </c>
      <c r="R33" s="251">
        <f t="shared" si="4"/>
        <v>0</v>
      </c>
      <c r="S33" s="251">
        <f>SUM(S34:S35)</f>
        <v>0</v>
      </c>
      <c r="T33" s="251">
        <f>SUM(T34:T35)</f>
        <v>0</v>
      </c>
      <c r="U33" s="251">
        <f t="shared" si="2"/>
        <v>0</v>
      </c>
    </row>
    <row r="34" spans="1:21" s="252" customFormat="1" ht="27.75" customHeight="1">
      <c r="A34" s="253"/>
      <c r="B34" s="254"/>
      <c r="C34" s="248"/>
      <c r="D34" s="254" t="s">
        <v>556</v>
      </c>
      <c r="E34" s="248"/>
      <c r="F34" s="272" t="s">
        <v>597</v>
      </c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>
        <f t="shared" si="4"/>
        <v>0</v>
      </c>
      <c r="S34" s="255"/>
      <c r="T34" s="255"/>
      <c r="U34" s="255">
        <f t="shared" si="2"/>
        <v>0</v>
      </c>
    </row>
    <row r="35" spans="1:21" s="252" customFormat="1" ht="27.75" customHeight="1">
      <c r="A35" s="253"/>
      <c r="B35" s="254"/>
      <c r="C35" s="254"/>
      <c r="D35" s="254" t="s">
        <v>558</v>
      </c>
      <c r="E35" s="248"/>
      <c r="F35" s="272" t="s">
        <v>598</v>
      </c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>
        <f t="shared" si="4"/>
        <v>0</v>
      </c>
      <c r="S35" s="255"/>
      <c r="T35" s="255"/>
      <c r="U35" s="255">
        <f t="shared" si="2"/>
        <v>0</v>
      </c>
    </row>
    <row r="36" spans="1:21" s="256" customFormat="1" ht="27.75" customHeight="1">
      <c r="A36" s="247"/>
      <c r="B36" s="248"/>
      <c r="C36" s="248" t="s">
        <v>560</v>
      </c>
      <c r="D36" s="248"/>
      <c r="E36" s="248"/>
      <c r="F36" s="257" t="s">
        <v>561</v>
      </c>
      <c r="G36" s="258">
        <f aca="true" t="shared" si="16" ref="G36:T36">SUM(G37:G37)</f>
        <v>0</v>
      </c>
      <c r="H36" s="258">
        <f t="shared" si="16"/>
        <v>0</v>
      </c>
      <c r="I36" s="258">
        <f t="shared" si="16"/>
        <v>0</v>
      </c>
      <c r="J36" s="258">
        <f t="shared" si="16"/>
        <v>0</v>
      </c>
      <c r="K36" s="258">
        <f t="shared" si="16"/>
        <v>0</v>
      </c>
      <c r="L36" s="258">
        <f t="shared" si="16"/>
        <v>0</v>
      </c>
      <c r="M36" s="258">
        <f t="shared" si="16"/>
        <v>0</v>
      </c>
      <c r="N36" s="258">
        <f t="shared" si="16"/>
        <v>0</v>
      </c>
      <c r="O36" s="258">
        <f t="shared" si="16"/>
        <v>0</v>
      </c>
      <c r="P36" s="258">
        <f t="shared" si="16"/>
        <v>0</v>
      </c>
      <c r="Q36" s="258">
        <f t="shared" si="16"/>
        <v>0</v>
      </c>
      <c r="R36" s="251">
        <f t="shared" si="4"/>
        <v>0</v>
      </c>
      <c r="S36" s="258">
        <f t="shared" si="16"/>
        <v>0</v>
      </c>
      <c r="T36" s="258">
        <f t="shared" si="16"/>
        <v>0</v>
      </c>
      <c r="U36" s="251">
        <f t="shared" si="2"/>
        <v>0</v>
      </c>
    </row>
    <row r="37" spans="1:21" s="252" customFormat="1" ht="27.75" customHeight="1">
      <c r="A37" s="253"/>
      <c r="B37" s="254"/>
      <c r="C37" s="248"/>
      <c r="D37" s="254" t="s">
        <v>562</v>
      </c>
      <c r="E37" s="248"/>
      <c r="F37" s="272" t="s">
        <v>599</v>
      </c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55">
        <f t="shared" si="4"/>
        <v>0</v>
      </c>
      <c r="S37" s="260"/>
      <c r="T37" s="260"/>
      <c r="U37" s="255">
        <f t="shared" si="2"/>
        <v>0</v>
      </c>
    </row>
    <row r="38" spans="1:21" s="246" customFormat="1" ht="27.75" customHeight="1">
      <c r="A38" s="273" t="s">
        <v>600</v>
      </c>
      <c r="B38" s="274"/>
      <c r="C38" s="274"/>
      <c r="D38" s="274"/>
      <c r="E38" s="274"/>
      <c r="F38" s="273" t="s">
        <v>601</v>
      </c>
      <c r="G38" s="275">
        <f>G39+G40</f>
        <v>2627</v>
      </c>
      <c r="H38" s="275">
        <f aca="true" t="shared" si="17" ref="H38:Q38">H39+H40</f>
        <v>1354</v>
      </c>
      <c r="I38" s="275">
        <f t="shared" si="17"/>
        <v>370</v>
      </c>
      <c r="J38" s="275">
        <f>J39+J40</f>
        <v>210</v>
      </c>
      <c r="K38" s="275">
        <f t="shared" si="17"/>
        <v>0</v>
      </c>
      <c r="L38" s="275">
        <f t="shared" si="17"/>
        <v>156</v>
      </c>
      <c r="M38" s="275">
        <f t="shared" si="17"/>
        <v>110</v>
      </c>
      <c r="N38" s="275">
        <f t="shared" si="17"/>
        <v>150</v>
      </c>
      <c r="O38" s="275">
        <f t="shared" si="17"/>
        <v>135</v>
      </c>
      <c r="P38" s="275">
        <f t="shared" si="17"/>
        <v>71</v>
      </c>
      <c r="Q38" s="275">
        <f t="shared" si="17"/>
        <v>2819</v>
      </c>
      <c r="R38" s="276">
        <f t="shared" si="4"/>
        <v>8002</v>
      </c>
      <c r="S38" s="275">
        <f>S39+S40</f>
        <v>3593</v>
      </c>
      <c r="T38" s="275">
        <f>T39+T40</f>
        <v>912</v>
      </c>
      <c r="U38" s="276">
        <f t="shared" si="2"/>
        <v>12507</v>
      </c>
    </row>
    <row r="39" spans="1:21" s="252" customFormat="1" ht="27.75" customHeight="1">
      <c r="A39" s="277"/>
      <c r="B39" s="278" t="s">
        <v>553</v>
      </c>
      <c r="C39" s="278"/>
      <c r="D39" s="278"/>
      <c r="E39" s="278"/>
      <c r="F39" s="279" t="s">
        <v>602</v>
      </c>
      <c r="G39" s="280">
        <v>2627</v>
      </c>
      <c r="H39" s="280">
        <v>1354</v>
      </c>
      <c r="I39" s="280">
        <v>370</v>
      </c>
      <c r="J39" s="280">
        <v>210</v>
      </c>
      <c r="K39" s="280"/>
      <c r="L39" s="280">
        <v>156</v>
      </c>
      <c r="M39" s="280">
        <v>110</v>
      </c>
      <c r="N39" s="280">
        <v>150</v>
      </c>
      <c r="O39" s="280">
        <v>135</v>
      </c>
      <c r="P39" s="280">
        <v>71</v>
      </c>
      <c r="Q39" s="280">
        <v>2819</v>
      </c>
      <c r="R39" s="255">
        <f>SUM(G39:Q39)</f>
        <v>8002</v>
      </c>
      <c r="S39" s="280">
        <v>3593</v>
      </c>
      <c r="T39" s="280">
        <v>728</v>
      </c>
      <c r="U39" s="255">
        <f t="shared" si="2"/>
        <v>12323</v>
      </c>
    </row>
    <row r="40" spans="1:21" s="252" customFormat="1" ht="27.75" customHeight="1">
      <c r="A40" s="253"/>
      <c r="B40" s="254" t="s">
        <v>564</v>
      </c>
      <c r="C40" s="254"/>
      <c r="D40" s="254"/>
      <c r="E40" s="254"/>
      <c r="F40" s="253" t="s">
        <v>603</v>
      </c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>
        <f>SUM(G40:Q40)</f>
        <v>0</v>
      </c>
      <c r="S40" s="255"/>
      <c r="T40" s="255">
        <v>184</v>
      </c>
      <c r="U40" s="255">
        <f t="shared" si="2"/>
        <v>184</v>
      </c>
    </row>
    <row r="41" spans="1:21" s="246" customFormat="1" ht="27.75" customHeight="1">
      <c r="A41" s="273" t="s">
        <v>604</v>
      </c>
      <c r="B41" s="274"/>
      <c r="C41" s="274"/>
      <c r="D41" s="274"/>
      <c r="E41" s="274"/>
      <c r="F41" s="281" t="s">
        <v>605</v>
      </c>
      <c r="G41" s="276">
        <f>G42+G43+G44+G45+G46</f>
        <v>3695</v>
      </c>
      <c r="H41" s="276">
        <f aca="true" t="shared" si="18" ref="H41:Q41">H42+H43+H44+H45+H46</f>
        <v>15857</v>
      </c>
      <c r="I41" s="276">
        <f t="shared" si="18"/>
        <v>943</v>
      </c>
      <c r="J41" s="276">
        <f t="shared" si="18"/>
        <v>35</v>
      </c>
      <c r="K41" s="276">
        <f t="shared" si="18"/>
        <v>94</v>
      </c>
      <c r="L41" s="276">
        <f t="shared" si="18"/>
        <v>0</v>
      </c>
      <c r="M41" s="276">
        <f t="shared" si="18"/>
        <v>1</v>
      </c>
      <c r="N41" s="276">
        <f t="shared" si="18"/>
        <v>9</v>
      </c>
      <c r="O41" s="276">
        <f t="shared" si="18"/>
        <v>38</v>
      </c>
      <c r="P41" s="276">
        <f t="shared" si="18"/>
        <v>14</v>
      </c>
      <c r="Q41" s="276">
        <f t="shared" si="18"/>
        <v>258</v>
      </c>
      <c r="R41" s="276">
        <f>SUM(G41:Q41)</f>
        <v>20944</v>
      </c>
      <c r="S41" s="276">
        <f>S42+S43+S44+S45+S46</f>
        <v>445</v>
      </c>
      <c r="T41" s="276">
        <f>T42+T43+T44+T45+T46</f>
        <v>1759323</v>
      </c>
      <c r="U41" s="276">
        <f t="shared" si="2"/>
        <v>1780712</v>
      </c>
    </row>
    <row r="42" spans="1:21" s="252" customFormat="1" ht="27.75" customHeight="1">
      <c r="A42" s="253"/>
      <c r="B42" s="254" t="s">
        <v>553</v>
      </c>
      <c r="C42" s="254"/>
      <c r="D42" s="254"/>
      <c r="E42" s="254"/>
      <c r="F42" s="259" t="s">
        <v>606</v>
      </c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>
        <f>SUM(G42:Q42)</f>
        <v>0</v>
      </c>
      <c r="S42" s="255"/>
      <c r="T42" s="255"/>
      <c r="U42" s="255">
        <f t="shared" si="2"/>
        <v>0</v>
      </c>
    </row>
    <row r="43" spans="1:21" s="252" customFormat="1" ht="27.75" customHeight="1">
      <c r="A43" s="253"/>
      <c r="B43" s="254" t="s">
        <v>564</v>
      </c>
      <c r="C43" s="254"/>
      <c r="D43" s="254"/>
      <c r="E43" s="254"/>
      <c r="F43" s="259" t="s">
        <v>607</v>
      </c>
      <c r="G43" s="255">
        <v>777</v>
      </c>
      <c r="H43" s="255"/>
      <c r="I43" s="255">
        <v>445</v>
      </c>
      <c r="J43" s="255"/>
      <c r="K43" s="255"/>
      <c r="L43" s="255"/>
      <c r="M43" s="255"/>
      <c r="N43" s="255"/>
      <c r="O43" s="255"/>
      <c r="P43" s="255"/>
      <c r="Q43" s="255">
        <v>258</v>
      </c>
      <c r="R43" s="255">
        <f>SUM(G43:Q43)</f>
        <v>1480</v>
      </c>
      <c r="S43" s="255">
        <v>444</v>
      </c>
      <c r="T43" s="255">
        <v>913</v>
      </c>
      <c r="U43" s="255">
        <f t="shared" si="2"/>
        <v>2837</v>
      </c>
    </row>
    <row r="44" spans="1:21" s="252" customFormat="1" ht="27.75" customHeight="1">
      <c r="A44" s="253"/>
      <c r="B44" s="254" t="s">
        <v>591</v>
      </c>
      <c r="C44" s="254"/>
      <c r="D44" s="254"/>
      <c r="E44" s="254"/>
      <c r="F44" s="259" t="s">
        <v>608</v>
      </c>
      <c r="G44" s="255">
        <v>2918</v>
      </c>
      <c r="H44" s="255">
        <v>15857</v>
      </c>
      <c r="I44" s="255">
        <v>498</v>
      </c>
      <c r="J44" s="255">
        <v>35</v>
      </c>
      <c r="K44" s="255">
        <v>94</v>
      </c>
      <c r="L44" s="255"/>
      <c r="M44" s="255">
        <v>1</v>
      </c>
      <c r="N44" s="255">
        <v>9</v>
      </c>
      <c r="O44" s="255">
        <v>38</v>
      </c>
      <c r="P44" s="255">
        <v>14</v>
      </c>
      <c r="Q44" s="255"/>
      <c r="R44" s="255">
        <f aca="true" t="shared" si="19" ref="R44:R59">SUM(G44:Q44)</f>
        <v>19464</v>
      </c>
      <c r="S44" s="255"/>
      <c r="T44" s="255">
        <v>1721012</v>
      </c>
      <c r="U44" s="255">
        <f t="shared" si="2"/>
        <v>1740476</v>
      </c>
    </row>
    <row r="45" spans="1:21" s="252" customFormat="1" ht="27.75" customHeight="1">
      <c r="A45" s="253"/>
      <c r="B45" s="254" t="s">
        <v>596</v>
      </c>
      <c r="C45" s="254"/>
      <c r="D45" s="254"/>
      <c r="E45" s="254"/>
      <c r="F45" s="259" t="s">
        <v>609</v>
      </c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>
        <f t="shared" si="19"/>
        <v>0</v>
      </c>
      <c r="S45" s="255"/>
      <c r="T45" s="255"/>
      <c r="U45" s="255">
        <f t="shared" si="2"/>
        <v>0</v>
      </c>
    </row>
    <row r="46" spans="1:21" s="252" customFormat="1" ht="27.75" customHeight="1">
      <c r="A46" s="253"/>
      <c r="B46" s="254" t="s">
        <v>610</v>
      </c>
      <c r="C46" s="254"/>
      <c r="D46" s="254"/>
      <c r="E46" s="254"/>
      <c r="F46" s="259" t="s">
        <v>611</v>
      </c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>
        <f t="shared" si="19"/>
        <v>0</v>
      </c>
      <c r="S46" s="255">
        <v>1</v>
      </c>
      <c r="T46" s="255">
        <v>37398</v>
      </c>
      <c r="U46" s="255">
        <f t="shared" si="2"/>
        <v>37399</v>
      </c>
    </row>
    <row r="47" spans="1:21" s="246" customFormat="1" ht="27.75" customHeight="1">
      <c r="A47" s="273" t="s">
        <v>612</v>
      </c>
      <c r="B47" s="274"/>
      <c r="C47" s="274"/>
      <c r="D47" s="274"/>
      <c r="E47" s="274"/>
      <c r="F47" s="281" t="s">
        <v>613</v>
      </c>
      <c r="G47" s="276">
        <f>G48+G49+G50</f>
        <v>8945</v>
      </c>
      <c r="H47" s="276">
        <f aca="true" t="shared" si="20" ref="H47:Q47">H48+H49+H50</f>
        <v>3122</v>
      </c>
      <c r="I47" s="276">
        <f t="shared" si="20"/>
        <v>4263</v>
      </c>
      <c r="J47" s="276">
        <f t="shared" si="20"/>
        <v>10</v>
      </c>
      <c r="K47" s="276">
        <f t="shared" si="20"/>
        <v>2486</v>
      </c>
      <c r="L47" s="276">
        <f t="shared" si="20"/>
        <v>4409</v>
      </c>
      <c r="M47" s="276">
        <f t="shared" si="20"/>
        <v>4985</v>
      </c>
      <c r="N47" s="276">
        <f t="shared" si="20"/>
        <v>5488</v>
      </c>
      <c r="O47" s="276">
        <f t="shared" si="20"/>
        <v>4445</v>
      </c>
      <c r="P47" s="276">
        <f t="shared" si="20"/>
        <v>3318</v>
      </c>
      <c r="Q47" s="276">
        <f t="shared" si="20"/>
        <v>6393</v>
      </c>
      <c r="R47" s="276">
        <f t="shared" si="19"/>
        <v>47864</v>
      </c>
      <c r="S47" s="276">
        <f>S48+S49+S50</f>
        <v>19246</v>
      </c>
      <c r="T47" s="276">
        <f>T48+T49+T50</f>
        <v>609049</v>
      </c>
      <c r="U47" s="276">
        <f t="shared" si="2"/>
        <v>676159</v>
      </c>
    </row>
    <row r="48" spans="1:21" s="252" customFormat="1" ht="27.75" customHeight="1">
      <c r="A48" s="253"/>
      <c r="B48" s="254" t="s">
        <v>553</v>
      </c>
      <c r="C48" s="254"/>
      <c r="D48" s="254"/>
      <c r="E48" s="254"/>
      <c r="F48" s="262" t="s">
        <v>614</v>
      </c>
      <c r="G48" s="255">
        <v>5199</v>
      </c>
      <c r="H48" s="255">
        <v>1866</v>
      </c>
      <c r="I48" s="255">
        <v>1700</v>
      </c>
      <c r="J48" s="255"/>
      <c r="K48" s="255">
        <v>64</v>
      </c>
      <c r="L48" s="255">
        <v>198</v>
      </c>
      <c r="M48" s="255">
        <v>355</v>
      </c>
      <c r="N48" s="255">
        <v>20</v>
      </c>
      <c r="O48" s="255">
        <v>168</v>
      </c>
      <c r="P48" s="255">
        <v>57</v>
      </c>
      <c r="Q48" s="255">
        <v>4577</v>
      </c>
      <c r="R48" s="255">
        <f t="shared" si="19"/>
        <v>14204</v>
      </c>
      <c r="S48" s="255">
        <v>10736</v>
      </c>
      <c r="T48" s="255">
        <v>360069</v>
      </c>
      <c r="U48" s="255">
        <f t="shared" si="2"/>
        <v>385009</v>
      </c>
    </row>
    <row r="49" spans="1:21" s="252" customFormat="1" ht="27.75" customHeight="1">
      <c r="A49" s="253"/>
      <c r="B49" s="254" t="s">
        <v>564</v>
      </c>
      <c r="C49" s="254"/>
      <c r="D49" s="254"/>
      <c r="E49" s="254"/>
      <c r="F49" s="262" t="s">
        <v>615</v>
      </c>
      <c r="G49" s="255">
        <v>2149</v>
      </c>
      <c r="H49" s="255"/>
      <c r="I49" s="255">
        <v>190</v>
      </c>
      <c r="J49" s="255"/>
      <c r="K49" s="255">
        <v>2397</v>
      </c>
      <c r="L49" s="255">
        <v>3922</v>
      </c>
      <c r="M49" s="255">
        <v>3482</v>
      </c>
      <c r="N49" s="255">
        <v>5447</v>
      </c>
      <c r="O49" s="255">
        <v>3679</v>
      </c>
      <c r="P49" s="255">
        <v>3261</v>
      </c>
      <c r="Q49" s="255">
        <v>1556</v>
      </c>
      <c r="R49" s="255">
        <f t="shared" si="19"/>
        <v>26083</v>
      </c>
      <c r="S49" s="255">
        <v>2277</v>
      </c>
      <c r="T49" s="255">
        <v>233881</v>
      </c>
      <c r="U49" s="255">
        <f t="shared" si="2"/>
        <v>262241</v>
      </c>
    </row>
    <row r="50" spans="1:21" s="252" customFormat="1" ht="27.75" customHeight="1">
      <c r="A50" s="253"/>
      <c r="B50" s="254" t="s">
        <v>591</v>
      </c>
      <c r="C50" s="254"/>
      <c r="D50" s="254"/>
      <c r="E50" s="254"/>
      <c r="F50" s="262" t="s">
        <v>616</v>
      </c>
      <c r="G50" s="255">
        <v>1597</v>
      </c>
      <c r="H50" s="255">
        <v>1256</v>
      </c>
      <c r="I50" s="255">
        <v>2373</v>
      </c>
      <c r="J50" s="255">
        <v>10</v>
      </c>
      <c r="K50" s="255">
        <v>25</v>
      </c>
      <c r="L50" s="255">
        <v>289</v>
      </c>
      <c r="M50" s="255">
        <v>1148</v>
      </c>
      <c r="N50" s="255">
        <v>21</v>
      </c>
      <c r="O50" s="255">
        <v>598</v>
      </c>
      <c r="P50" s="255">
        <v>0</v>
      </c>
      <c r="Q50" s="255">
        <v>260</v>
      </c>
      <c r="R50" s="255">
        <f t="shared" si="19"/>
        <v>7577</v>
      </c>
      <c r="S50" s="255">
        <v>6233</v>
      </c>
      <c r="T50" s="255">
        <v>15099</v>
      </c>
      <c r="U50" s="255">
        <f t="shared" si="2"/>
        <v>28909</v>
      </c>
    </row>
    <row r="51" spans="1:21" s="246" customFormat="1" ht="27.75" customHeight="1">
      <c r="A51" s="273" t="s">
        <v>617</v>
      </c>
      <c r="B51" s="274"/>
      <c r="C51" s="274"/>
      <c r="D51" s="274"/>
      <c r="E51" s="274"/>
      <c r="F51" s="281" t="s">
        <v>618</v>
      </c>
      <c r="G51" s="276">
        <v>0</v>
      </c>
      <c r="H51" s="276">
        <v>0</v>
      </c>
      <c r="I51" s="276"/>
      <c r="J51" s="276"/>
      <c r="K51" s="276">
        <v>1</v>
      </c>
      <c r="L51" s="276">
        <v>0</v>
      </c>
      <c r="M51" s="276">
        <v>0</v>
      </c>
      <c r="N51" s="276">
        <v>0</v>
      </c>
      <c r="O51" s="276">
        <v>0</v>
      </c>
      <c r="P51" s="276"/>
      <c r="Q51" s="276">
        <v>0</v>
      </c>
      <c r="R51" s="276">
        <f t="shared" si="19"/>
        <v>1</v>
      </c>
      <c r="S51" s="276">
        <v>928</v>
      </c>
      <c r="T51" s="276">
        <v>43</v>
      </c>
      <c r="U51" s="276">
        <f t="shared" si="2"/>
        <v>972</v>
      </c>
    </row>
    <row r="52" spans="1:21" s="246" customFormat="1" ht="27.75" customHeight="1">
      <c r="A52" s="273" t="s">
        <v>619</v>
      </c>
      <c r="B52" s="274"/>
      <c r="C52" s="274"/>
      <c r="D52" s="274"/>
      <c r="E52" s="274"/>
      <c r="F52" s="281" t="s">
        <v>620</v>
      </c>
      <c r="G52" s="276">
        <v>3147</v>
      </c>
      <c r="H52" s="276">
        <v>79</v>
      </c>
      <c r="I52" s="276">
        <v>65</v>
      </c>
      <c r="J52" s="276"/>
      <c r="K52" s="276"/>
      <c r="L52" s="276"/>
      <c r="M52" s="276">
        <v>27</v>
      </c>
      <c r="N52" s="276"/>
      <c r="O52" s="276"/>
      <c r="P52" s="276"/>
      <c r="Q52" s="276">
        <v>1804</v>
      </c>
      <c r="R52" s="276">
        <f t="shared" si="19"/>
        <v>5122</v>
      </c>
      <c r="S52" s="276">
        <v>3152</v>
      </c>
      <c r="T52" s="276">
        <v>2302</v>
      </c>
      <c r="U52" s="276">
        <f t="shared" si="2"/>
        <v>10576</v>
      </c>
    </row>
    <row r="53" spans="1:21" s="256" customFormat="1" ht="27.75" customHeight="1">
      <c r="A53" s="247"/>
      <c r="B53" s="248"/>
      <c r="C53" s="248"/>
      <c r="D53" s="248"/>
      <c r="E53" s="248"/>
      <c r="F53" s="282" t="s">
        <v>621</v>
      </c>
      <c r="G53" s="251">
        <f>G2+G38+G41+G47+G51+G52</f>
        <v>571444</v>
      </c>
      <c r="H53" s="251">
        <f aca="true" t="shared" si="21" ref="H53:Q53">H2+H38+H41+H47+H51+H52</f>
        <v>32724</v>
      </c>
      <c r="I53" s="251">
        <f t="shared" si="21"/>
        <v>480625</v>
      </c>
      <c r="J53" s="251">
        <f t="shared" si="21"/>
        <v>182689</v>
      </c>
      <c r="K53" s="251">
        <f t="shared" si="21"/>
        <v>46977</v>
      </c>
      <c r="L53" s="251">
        <f t="shared" si="21"/>
        <v>96059</v>
      </c>
      <c r="M53" s="251">
        <f t="shared" si="21"/>
        <v>129758</v>
      </c>
      <c r="N53" s="251">
        <f t="shared" si="21"/>
        <v>362790</v>
      </c>
      <c r="O53" s="251">
        <f t="shared" si="21"/>
        <v>112020</v>
      </c>
      <c r="P53" s="251">
        <f t="shared" si="21"/>
        <v>61109</v>
      </c>
      <c r="Q53" s="251">
        <f t="shared" si="21"/>
        <v>1728736</v>
      </c>
      <c r="R53" s="251">
        <f t="shared" si="19"/>
        <v>3804931</v>
      </c>
      <c r="S53" s="251">
        <f>S2+S38+S41+S47+S51+S52</f>
        <v>807732</v>
      </c>
      <c r="T53" s="251">
        <f>T2+T38+T41+T47+T51+T52</f>
        <v>20226284</v>
      </c>
      <c r="U53" s="251">
        <f>R53+S53+T53</f>
        <v>24838947</v>
      </c>
    </row>
    <row r="54" spans="1:21" s="252" customFormat="1" ht="27.75" customHeight="1">
      <c r="A54" s="283"/>
      <c r="B54" s="284"/>
      <c r="C54" s="284"/>
      <c r="D54" s="284"/>
      <c r="E54" s="284"/>
      <c r="F54" s="285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7"/>
    </row>
    <row r="55" spans="1:21" s="256" customFormat="1" ht="27.75" customHeight="1">
      <c r="A55" s="288"/>
      <c r="B55" s="289"/>
      <c r="C55" s="289"/>
      <c r="D55" s="289"/>
      <c r="E55" s="289"/>
      <c r="F55" s="290" t="s">
        <v>622</v>
      </c>
      <c r="G55" s="251">
        <f aca="true" t="shared" si="22" ref="G55:Q55">SUM(G56:G57)</f>
        <v>553030</v>
      </c>
      <c r="H55" s="251">
        <f t="shared" si="22"/>
        <v>12312</v>
      </c>
      <c r="I55" s="251">
        <f t="shared" si="22"/>
        <v>474984</v>
      </c>
      <c r="J55" s="251">
        <f t="shared" si="22"/>
        <v>182434</v>
      </c>
      <c r="K55" s="251">
        <f t="shared" si="22"/>
        <v>44396</v>
      </c>
      <c r="L55" s="251">
        <f t="shared" si="22"/>
        <v>91494</v>
      </c>
      <c r="M55" s="251">
        <f t="shared" si="22"/>
        <v>124635</v>
      </c>
      <c r="N55" s="251">
        <f t="shared" si="22"/>
        <v>357143</v>
      </c>
      <c r="O55" s="251">
        <f t="shared" si="22"/>
        <v>107402</v>
      </c>
      <c r="P55" s="251">
        <f t="shared" si="22"/>
        <v>57706</v>
      </c>
      <c r="Q55" s="251">
        <f t="shared" si="22"/>
        <v>1717462</v>
      </c>
      <c r="R55" s="251">
        <f t="shared" si="19"/>
        <v>3722998</v>
      </c>
      <c r="S55" s="251">
        <f>SUM(S56:S57)</f>
        <v>780368</v>
      </c>
      <c r="T55" s="251">
        <f>SUM(T56:T57)</f>
        <v>12063305</v>
      </c>
      <c r="U55" s="251">
        <f>R55+S55+T55</f>
        <v>16566671</v>
      </c>
    </row>
    <row r="56" spans="1:21" s="252" customFormat="1" ht="27.75" customHeight="1">
      <c r="A56" s="288"/>
      <c r="B56" s="289"/>
      <c r="C56" s="289"/>
      <c r="D56" s="289"/>
      <c r="E56" s="289"/>
      <c r="F56" s="291" t="s">
        <v>623</v>
      </c>
      <c r="G56" s="255">
        <f>G5+G12+G15+G34</f>
        <v>0</v>
      </c>
      <c r="H56" s="255">
        <f aca="true" t="shared" si="23" ref="H56:Q56">H5+H12+H15+H34</f>
        <v>194</v>
      </c>
      <c r="I56" s="255">
        <f t="shared" si="23"/>
        <v>0</v>
      </c>
      <c r="J56" s="255">
        <f t="shared" si="23"/>
        <v>0</v>
      </c>
      <c r="K56" s="255">
        <f t="shared" si="23"/>
        <v>0</v>
      </c>
      <c r="L56" s="255">
        <f t="shared" si="23"/>
        <v>629</v>
      </c>
      <c r="M56" s="255">
        <f t="shared" si="23"/>
        <v>0</v>
      </c>
      <c r="N56" s="255">
        <f t="shared" si="23"/>
        <v>2813</v>
      </c>
      <c r="O56" s="255">
        <f t="shared" si="23"/>
        <v>0</v>
      </c>
      <c r="P56" s="255">
        <f t="shared" si="23"/>
        <v>0</v>
      </c>
      <c r="Q56" s="255">
        <f t="shared" si="23"/>
        <v>35</v>
      </c>
      <c r="R56" s="255">
        <f t="shared" si="19"/>
        <v>3671</v>
      </c>
      <c r="S56" s="255">
        <f>S5+S12+S15+S34</f>
        <v>0</v>
      </c>
      <c r="T56" s="255">
        <f>T5+T12+T15+T34+T18</f>
        <v>10862644</v>
      </c>
      <c r="U56" s="255">
        <f>R56+S56+T56</f>
        <v>10866315</v>
      </c>
    </row>
    <row r="57" spans="1:21" s="252" customFormat="1" ht="27.75" customHeight="1">
      <c r="A57" s="288"/>
      <c r="B57" s="289"/>
      <c r="C57" s="289"/>
      <c r="D57" s="289"/>
      <c r="E57" s="289"/>
      <c r="F57" s="291" t="s">
        <v>624</v>
      </c>
      <c r="G57" s="255">
        <f>G6+G13+G16+G28+G35+G18</f>
        <v>553030</v>
      </c>
      <c r="H57" s="255">
        <f aca="true" t="shared" si="24" ref="H57:S57">H6+H13+H16+H28+H35+H18</f>
        <v>12118</v>
      </c>
      <c r="I57" s="255">
        <f t="shared" si="24"/>
        <v>474984</v>
      </c>
      <c r="J57" s="255">
        <f t="shared" si="24"/>
        <v>182434</v>
      </c>
      <c r="K57" s="255">
        <f t="shared" si="24"/>
        <v>44396</v>
      </c>
      <c r="L57" s="255">
        <f t="shared" si="24"/>
        <v>90865</v>
      </c>
      <c r="M57" s="255">
        <f t="shared" si="24"/>
        <v>124635</v>
      </c>
      <c r="N57" s="255">
        <f t="shared" si="24"/>
        <v>354330</v>
      </c>
      <c r="O57" s="255">
        <f t="shared" si="24"/>
        <v>107402</v>
      </c>
      <c r="P57" s="255">
        <f t="shared" si="24"/>
        <v>57706</v>
      </c>
      <c r="Q57" s="255">
        <f t="shared" si="24"/>
        <v>1717427</v>
      </c>
      <c r="R57" s="255">
        <f t="shared" si="19"/>
        <v>3719327</v>
      </c>
      <c r="S57" s="255">
        <f t="shared" si="24"/>
        <v>780368</v>
      </c>
      <c r="T57" s="255">
        <f>T6+T13+T16+T28+T35</f>
        <v>1200661</v>
      </c>
      <c r="U57" s="255">
        <f>R57+S57+T57</f>
        <v>5700356</v>
      </c>
    </row>
    <row r="58" spans="1:21" s="256" customFormat="1" ht="27.75" customHeight="1">
      <c r="A58" s="288"/>
      <c r="B58" s="289"/>
      <c r="C58" s="289"/>
      <c r="D58" s="289"/>
      <c r="E58" s="289"/>
      <c r="F58" s="290" t="s">
        <v>625</v>
      </c>
      <c r="G58" s="251">
        <f aca="true" t="shared" si="25" ref="G58:T58">G59</f>
        <v>18414</v>
      </c>
      <c r="H58" s="251">
        <f t="shared" si="25"/>
        <v>20412</v>
      </c>
      <c r="I58" s="251">
        <f t="shared" si="25"/>
        <v>5641</v>
      </c>
      <c r="J58" s="251">
        <f t="shared" si="25"/>
        <v>255</v>
      </c>
      <c r="K58" s="251">
        <f t="shared" si="25"/>
        <v>2581</v>
      </c>
      <c r="L58" s="251">
        <f t="shared" si="25"/>
        <v>4565</v>
      </c>
      <c r="M58" s="251">
        <f t="shared" si="25"/>
        <v>5123</v>
      </c>
      <c r="N58" s="251">
        <f t="shared" si="25"/>
        <v>5647</v>
      </c>
      <c r="O58" s="251">
        <f t="shared" si="25"/>
        <v>4618</v>
      </c>
      <c r="P58" s="251">
        <f t="shared" si="25"/>
        <v>3403</v>
      </c>
      <c r="Q58" s="251">
        <f t="shared" si="25"/>
        <v>11274</v>
      </c>
      <c r="R58" s="251">
        <f t="shared" si="19"/>
        <v>81933</v>
      </c>
      <c r="S58" s="251">
        <f t="shared" si="25"/>
        <v>27364</v>
      </c>
      <c r="T58" s="251">
        <f t="shared" si="25"/>
        <v>8162979</v>
      </c>
      <c r="U58" s="251">
        <f>R58+S58+T58</f>
        <v>8272276</v>
      </c>
    </row>
    <row r="59" spans="1:21" s="252" customFormat="1" ht="27.75" customHeight="1">
      <c r="A59" s="288"/>
      <c r="B59" s="289"/>
      <c r="C59" s="289"/>
      <c r="D59" s="289"/>
      <c r="E59" s="289"/>
      <c r="F59" s="291" t="s">
        <v>626</v>
      </c>
      <c r="G59" s="255">
        <f>G7+G20+G29+G36+G38+G41+G47+G51+G52</f>
        <v>18414</v>
      </c>
      <c r="H59" s="255">
        <f aca="true" t="shared" si="26" ref="H59:S59">H7+H20+H29+H36+H38+H41+H47+H51+H52</f>
        <v>20412</v>
      </c>
      <c r="I59" s="255">
        <f t="shared" si="26"/>
        <v>5641</v>
      </c>
      <c r="J59" s="255">
        <f t="shared" si="26"/>
        <v>255</v>
      </c>
      <c r="K59" s="255">
        <f t="shared" si="26"/>
        <v>2581</v>
      </c>
      <c r="L59" s="255">
        <f t="shared" si="26"/>
        <v>4565</v>
      </c>
      <c r="M59" s="255">
        <f t="shared" si="26"/>
        <v>5123</v>
      </c>
      <c r="N59" s="255">
        <f t="shared" si="26"/>
        <v>5647</v>
      </c>
      <c r="O59" s="255">
        <f t="shared" si="26"/>
        <v>4618</v>
      </c>
      <c r="P59" s="255">
        <f t="shared" si="26"/>
        <v>3403</v>
      </c>
      <c r="Q59" s="255">
        <f t="shared" si="26"/>
        <v>11274</v>
      </c>
      <c r="R59" s="255">
        <f t="shared" si="19"/>
        <v>81933</v>
      </c>
      <c r="S59" s="255">
        <f t="shared" si="26"/>
        <v>27364</v>
      </c>
      <c r="T59" s="255">
        <f>T7+T20+T29+T36+T38+T41+T47+T51+T52</f>
        <v>8162979</v>
      </c>
      <c r="U59" s="255">
        <f>R59+S59+T59</f>
        <v>8272276</v>
      </c>
    </row>
    <row r="60" spans="1:7" ht="21" customHeight="1">
      <c r="A60" s="292"/>
      <c r="B60" s="293"/>
      <c r="C60" s="293"/>
      <c r="D60" s="293"/>
      <c r="E60" s="293"/>
      <c r="F60" s="294"/>
      <c r="G60" s="295"/>
    </row>
    <row r="61" ht="21" customHeight="1">
      <c r="A61" s="297"/>
    </row>
    <row r="62" spans="6:7" ht="12.75">
      <c r="F62" s="333"/>
      <c r="G62" s="333"/>
    </row>
  </sheetData>
  <sheetProtection/>
  <mergeCells count="2">
    <mergeCell ref="A1:F1"/>
    <mergeCell ref="F62:G6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34" r:id="rId1"/>
  <headerFooter alignWithMargins="0">
    <oddHeader>&amp;C&amp;"Times New Roman,Normál"&amp;16VAGYONKIMUTATÁS 
a könyvviteli mérlegben értékkel szereplő eszközökről  (e Ft)
2014. év&amp;R&amp;"Times New Roman,Normál"&amp;14 5. sz. melléklet</oddHeader>
  </headerFooter>
  <rowBreaks count="1" manualBreakCount="1">
    <brk id="46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20"/>
  <sheetViews>
    <sheetView zoomScale="75" zoomScaleNormal="75" zoomScalePageLayoutView="0" workbookViewId="0" topLeftCell="A1">
      <pane xSplit="3" topLeftCell="D1" activePane="topRight" state="frozen"/>
      <selection pane="topLeft" activeCell="W57" sqref="W57"/>
      <selection pane="topRight" activeCell="W57" sqref="W57"/>
    </sheetView>
  </sheetViews>
  <sheetFormatPr defaultColWidth="9.140625" defaultRowHeight="15"/>
  <cols>
    <col min="1" max="2" width="5.7109375" style="296" customWidth="1"/>
    <col min="3" max="3" width="49.28125" style="296" customWidth="1"/>
    <col min="4" max="16" width="15.7109375" style="296" customWidth="1"/>
    <col min="17" max="17" width="17.00390625" style="296" customWidth="1"/>
    <col min="18" max="18" width="17.57421875" style="296" customWidth="1"/>
    <col min="19" max="16384" width="9.140625" style="296" customWidth="1"/>
  </cols>
  <sheetData>
    <row r="1" spans="2:18" s="297" customFormat="1" ht="70.5" customHeight="1">
      <c r="B1" s="298"/>
      <c r="C1" s="298" t="s">
        <v>188</v>
      </c>
      <c r="D1" s="239" t="s">
        <v>537</v>
      </c>
      <c r="E1" s="240" t="s">
        <v>538</v>
      </c>
      <c r="F1" s="240" t="s">
        <v>539</v>
      </c>
      <c r="G1" s="240" t="s">
        <v>540</v>
      </c>
      <c r="H1" s="240" t="s">
        <v>541</v>
      </c>
      <c r="I1" s="240" t="s">
        <v>542</v>
      </c>
      <c r="J1" s="240" t="s">
        <v>543</v>
      </c>
      <c r="K1" s="240" t="s">
        <v>544</v>
      </c>
      <c r="L1" s="240" t="s">
        <v>545</v>
      </c>
      <c r="M1" s="240" t="s">
        <v>546</v>
      </c>
      <c r="N1" s="240" t="s">
        <v>547</v>
      </c>
      <c r="O1" s="240" t="s">
        <v>548</v>
      </c>
      <c r="P1" s="240" t="s">
        <v>549</v>
      </c>
      <c r="Q1" s="240" t="s">
        <v>351</v>
      </c>
      <c r="R1" s="240" t="s">
        <v>550</v>
      </c>
    </row>
    <row r="2" spans="1:18" s="301" customFormat="1" ht="24.75" customHeight="1">
      <c r="A2" s="242" t="s">
        <v>627</v>
      </c>
      <c r="B2" s="242"/>
      <c r="C2" s="299" t="s">
        <v>628</v>
      </c>
      <c r="D2" s="244">
        <f>D3+D4+D5+D6+D7+D8</f>
        <v>483839</v>
      </c>
      <c r="E2" s="244">
        <f aca="true" t="shared" si="0" ref="E2:N2">E3+E4+E5+E6+E7+E8</f>
        <v>11654</v>
      </c>
      <c r="F2" s="244">
        <f t="shared" si="0"/>
        <v>466273</v>
      </c>
      <c r="G2" s="244">
        <f t="shared" si="0"/>
        <v>180178</v>
      </c>
      <c r="H2" s="244">
        <f t="shared" si="0"/>
        <v>35897</v>
      </c>
      <c r="I2" s="244">
        <f t="shared" si="0"/>
        <v>68711</v>
      </c>
      <c r="J2" s="244">
        <f t="shared" si="0"/>
        <v>110535</v>
      </c>
      <c r="K2" s="244">
        <f t="shared" si="0"/>
        <v>336721</v>
      </c>
      <c r="L2" s="244">
        <f t="shared" si="0"/>
        <v>90497</v>
      </c>
      <c r="M2" s="244">
        <f t="shared" si="0"/>
        <v>42736</v>
      </c>
      <c r="N2" s="244">
        <f t="shared" si="0"/>
        <v>1663057</v>
      </c>
      <c r="O2" s="244">
        <f>SUM(D2:N2)</f>
        <v>3490098</v>
      </c>
      <c r="P2" s="244">
        <f>P3+P4+P5+P6+P7+P8</f>
        <v>671419</v>
      </c>
      <c r="Q2" s="244">
        <f>Q3+Q4+Q5+Q6+Q7+Q8</f>
        <v>19720275</v>
      </c>
      <c r="R2" s="300">
        <f>O2+P2+Q2</f>
        <v>23881792</v>
      </c>
    </row>
    <row r="3" spans="1:18" s="287" customFormat="1" ht="24.75" customHeight="1">
      <c r="A3" s="302"/>
      <c r="B3" s="303" t="s">
        <v>553</v>
      </c>
      <c r="C3" s="302" t="s">
        <v>629</v>
      </c>
      <c r="D3" s="304">
        <v>927690</v>
      </c>
      <c r="E3" s="304">
        <v>75242</v>
      </c>
      <c r="F3" s="304">
        <v>636915</v>
      </c>
      <c r="G3" s="304">
        <v>240432</v>
      </c>
      <c r="H3" s="304">
        <v>31243</v>
      </c>
      <c r="I3" s="304">
        <v>142842</v>
      </c>
      <c r="J3" s="304">
        <v>135846</v>
      </c>
      <c r="K3" s="304">
        <v>275213</v>
      </c>
      <c r="L3" s="304">
        <v>125346</v>
      </c>
      <c r="M3" s="304">
        <v>97157</v>
      </c>
      <c r="N3" s="304">
        <v>2460274</v>
      </c>
      <c r="O3" s="304">
        <f>SUM(D3:N3)</f>
        <v>5148200</v>
      </c>
      <c r="P3" s="304">
        <v>1129076</v>
      </c>
      <c r="Q3" s="304">
        <v>24777211</v>
      </c>
      <c r="R3" s="305">
        <f aca="true" t="shared" si="1" ref="R3:R16">O3+P3+Q3</f>
        <v>31054487</v>
      </c>
    </row>
    <row r="4" spans="1:18" s="287" customFormat="1" ht="24.75" customHeight="1">
      <c r="A4" s="306"/>
      <c r="B4" s="307" t="s">
        <v>564</v>
      </c>
      <c r="C4" s="307" t="s">
        <v>630</v>
      </c>
      <c r="D4" s="304">
        <v>43017</v>
      </c>
      <c r="E4" s="304"/>
      <c r="F4" s="304">
        <v>1591</v>
      </c>
      <c r="G4" s="304"/>
      <c r="H4" s="304">
        <v>27412</v>
      </c>
      <c r="I4" s="304"/>
      <c r="J4" s="304">
        <v>22575</v>
      </c>
      <c r="K4" s="304">
        <v>149408</v>
      </c>
      <c r="L4" s="304">
        <v>34989</v>
      </c>
      <c r="M4" s="304">
        <v>3446</v>
      </c>
      <c r="N4" s="304">
        <v>37857</v>
      </c>
      <c r="O4" s="304">
        <f>SUM(D4:N4)</f>
        <v>320295</v>
      </c>
      <c r="P4" s="304">
        <v>12691</v>
      </c>
      <c r="Q4" s="304">
        <v>-273555</v>
      </c>
      <c r="R4" s="305">
        <f t="shared" si="1"/>
        <v>59431</v>
      </c>
    </row>
    <row r="5" spans="1:18" s="287" customFormat="1" ht="24.75" customHeight="1">
      <c r="A5" s="302"/>
      <c r="B5" s="303" t="s">
        <v>591</v>
      </c>
      <c r="C5" s="302" t="s">
        <v>631</v>
      </c>
      <c r="D5" s="308">
        <v>920</v>
      </c>
      <c r="E5" s="308">
        <v>17122</v>
      </c>
      <c r="F5" s="308">
        <v>5941</v>
      </c>
      <c r="G5" s="308">
        <v>9</v>
      </c>
      <c r="H5" s="308">
        <v>80</v>
      </c>
      <c r="I5" s="308">
        <v>35</v>
      </c>
      <c r="J5" s="308"/>
      <c r="K5" s="308"/>
      <c r="L5" s="308">
        <v>7</v>
      </c>
      <c r="M5" s="308">
        <v>9</v>
      </c>
      <c r="N5" s="308">
        <v>451</v>
      </c>
      <c r="O5" s="304">
        <f>SUM(D5:N5)</f>
        <v>24574</v>
      </c>
      <c r="P5" s="308">
        <v>635</v>
      </c>
      <c r="Q5" s="308">
        <v>1485865</v>
      </c>
      <c r="R5" s="305">
        <f t="shared" si="1"/>
        <v>1511074</v>
      </c>
    </row>
    <row r="6" spans="1:18" s="287" customFormat="1" ht="24.75" customHeight="1">
      <c r="A6" s="302"/>
      <c r="B6" s="303" t="s">
        <v>596</v>
      </c>
      <c r="C6" s="302" t="s">
        <v>632</v>
      </c>
      <c r="D6" s="308">
        <v>-377793</v>
      </c>
      <c r="E6" s="308">
        <v>-64658</v>
      </c>
      <c r="F6" s="308">
        <v>-150041</v>
      </c>
      <c r="G6" s="308">
        <v>-54610</v>
      </c>
      <c r="H6" s="308">
        <v>-13663</v>
      </c>
      <c r="I6" s="308">
        <v>-48562</v>
      </c>
      <c r="J6" s="308">
        <v>-32517</v>
      </c>
      <c r="K6" s="308">
        <v>-60332</v>
      </c>
      <c r="L6" s="308">
        <v>-54092</v>
      </c>
      <c r="M6" s="308">
        <v>-42137</v>
      </c>
      <c r="N6" s="308">
        <v>-728151</v>
      </c>
      <c r="O6" s="308">
        <v>-1626556</v>
      </c>
      <c r="P6" s="308">
        <v>-372058</v>
      </c>
      <c r="Q6" s="308">
        <v>-8095316</v>
      </c>
      <c r="R6" s="305">
        <f t="shared" si="1"/>
        <v>-10093930</v>
      </c>
    </row>
    <row r="7" spans="1:18" s="287" customFormat="1" ht="24.75" customHeight="1">
      <c r="A7" s="302"/>
      <c r="B7" s="303" t="s">
        <v>610</v>
      </c>
      <c r="C7" s="302" t="s">
        <v>633</v>
      </c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4">
        <f>SUM(D7:N7)</f>
        <v>0</v>
      </c>
      <c r="P7" s="308"/>
      <c r="Q7" s="308"/>
      <c r="R7" s="305">
        <f t="shared" si="1"/>
        <v>0</v>
      </c>
    </row>
    <row r="8" spans="1:18" s="287" customFormat="1" ht="24.75" customHeight="1">
      <c r="A8" s="302"/>
      <c r="B8" s="303" t="s">
        <v>634</v>
      </c>
      <c r="C8" s="302" t="s">
        <v>635</v>
      </c>
      <c r="D8" s="308">
        <v>-109995</v>
      </c>
      <c r="E8" s="308">
        <v>-16052</v>
      </c>
      <c r="F8" s="308">
        <v>-28133</v>
      </c>
      <c r="G8" s="308">
        <v>-5653</v>
      </c>
      <c r="H8" s="308">
        <v>-9175</v>
      </c>
      <c r="I8" s="308">
        <v>-25604</v>
      </c>
      <c r="J8" s="308">
        <v>-15369</v>
      </c>
      <c r="K8" s="308">
        <v>-27568</v>
      </c>
      <c r="L8" s="308">
        <v>-15753</v>
      </c>
      <c r="M8" s="308">
        <v>-15739</v>
      </c>
      <c r="N8" s="308">
        <v>-107374</v>
      </c>
      <c r="O8" s="304">
        <f>SUM(D8:N8)</f>
        <v>-376415</v>
      </c>
      <c r="P8" s="308">
        <v>-98925</v>
      </c>
      <c r="Q8" s="308">
        <v>1826070</v>
      </c>
      <c r="R8" s="305">
        <f t="shared" si="1"/>
        <v>1350730</v>
      </c>
    </row>
    <row r="9" spans="1:18" s="301" customFormat="1" ht="24.75" customHeight="1">
      <c r="A9" s="309" t="s">
        <v>636</v>
      </c>
      <c r="B9" s="310"/>
      <c r="C9" s="309" t="s">
        <v>637</v>
      </c>
      <c r="D9" s="300">
        <f>D10+D11+D12</f>
        <v>4077</v>
      </c>
      <c r="E9" s="300">
        <f aca="true" t="shared" si="2" ref="E9:N9">E10+E11+E12</f>
        <v>4504</v>
      </c>
      <c r="F9" s="300">
        <f t="shared" si="2"/>
        <v>1504</v>
      </c>
      <c r="G9" s="300">
        <f t="shared" si="2"/>
        <v>11</v>
      </c>
      <c r="H9" s="300">
        <f t="shared" si="2"/>
        <v>171</v>
      </c>
      <c r="I9" s="300">
        <f t="shared" si="2"/>
        <v>670</v>
      </c>
      <c r="J9" s="300">
        <f t="shared" si="2"/>
        <v>104</v>
      </c>
      <c r="K9" s="300">
        <f t="shared" si="2"/>
        <v>762</v>
      </c>
      <c r="L9" s="300">
        <f t="shared" si="2"/>
        <v>182</v>
      </c>
      <c r="M9" s="300">
        <f t="shared" si="2"/>
        <v>561</v>
      </c>
      <c r="N9" s="300">
        <f t="shared" si="2"/>
        <v>554</v>
      </c>
      <c r="O9" s="244">
        <f>SUM(D9:N9)</f>
        <v>13100</v>
      </c>
      <c r="P9" s="300">
        <f>P10+P11+P12</f>
        <v>41467</v>
      </c>
      <c r="Q9" s="300">
        <f>Q10+Q11+Q12</f>
        <v>424635</v>
      </c>
      <c r="R9" s="300">
        <f t="shared" si="1"/>
        <v>479202</v>
      </c>
    </row>
    <row r="10" spans="1:18" s="287" customFormat="1" ht="24.75" customHeight="1">
      <c r="A10" s="302"/>
      <c r="B10" s="303" t="s">
        <v>553</v>
      </c>
      <c r="C10" s="302" t="s">
        <v>638</v>
      </c>
      <c r="D10" s="308">
        <v>3857</v>
      </c>
      <c r="E10" s="308">
        <v>3851</v>
      </c>
      <c r="F10" s="308">
        <v>1504</v>
      </c>
      <c r="G10" s="308">
        <v>11</v>
      </c>
      <c r="H10" s="308">
        <v>163</v>
      </c>
      <c r="I10" s="308">
        <v>644</v>
      </c>
      <c r="J10" s="308">
        <v>104</v>
      </c>
      <c r="K10" s="308">
        <v>762</v>
      </c>
      <c r="L10" s="308">
        <v>182</v>
      </c>
      <c r="M10" s="308">
        <v>561</v>
      </c>
      <c r="N10" s="308">
        <v>415</v>
      </c>
      <c r="O10" s="304">
        <f>SUM(D10:N10)</f>
        <v>12054</v>
      </c>
      <c r="P10" s="308">
        <v>40875</v>
      </c>
      <c r="Q10" s="308">
        <v>12027</v>
      </c>
      <c r="R10" s="305">
        <f t="shared" si="1"/>
        <v>64956</v>
      </c>
    </row>
    <row r="11" spans="1:18" s="287" customFormat="1" ht="24.75" customHeight="1">
      <c r="A11" s="302"/>
      <c r="B11" s="303" t="s">
        <v>564</v>
      </c>
      <c r="C11" s="302" t="s">
        <v>639</v>
      </c>
      <c r="D11" s="308"/>
      <c r="E11" s="308">
        <v>508</v>
      </c>
      <c r="F11" s="308"/>
      <c r="G11" s="308"/>
      <c r="H11" s="308"/>
      <c r="I11" s="308"/>
      <c r="J11" s="308"/>
      <c r="K11" s="308"/>
      <c r="L11" s="308"/>
      <c r="M11" s="308"/>
      <c r="N11" s="308"/>
      <c r="O11" s="304">
        <f aca="true" t="shared" si="3" ref="O11:O16">SUM(D11:N11)</f>
        <v>508</v>
      </c>
      <c r="P11" s="308"/>
      <c r="Q11" s="308">
        <v>42775</v>
      </c>
      <c r="R11" s="305">
        <f t="shared" si="1"/>
        <v>43283</v>
      </c>
    </row>
    <row r="12" spans="1:18" s="287" customFormat="1" ht="24.75" customHeight="1">
      <c r="A12" s="302"/>
      <c r="B12" s="303" t="s">
        <v>591</v>
      </c>
      <c r="C12" s="302" t="s">
        <v>640</v>
      </c>
      <c r="D12" s="308">
        <v>220</v>
      </c>
      <c r="E12" s="308">
        <v>145</v>
      </c>
      <c r="F12" s="308"/>
      <c r="G12" s="308"/>
      <c r="H12" s="308">
        <v>8</v>
      </c>
      <c r="I12" s="308">
        <v>26</v>
      </c>
      <c r="J12" s="308"/>
      <c r="K12" s="308"/>
      <c r="L12" s="308"/>
      <c r="M12" s="308"/>
      <c r="N12" s="308">
        <v>139</v>
      </c>
      <c r="O12" s="304">
        <f t="shared" si="3"/>
        <v>538</v>
      </c>
      <c r="P12" s="308">
        <v>592</v>
      </c>
      <c r="Q12" s="308">
        <v>369833</v>
      </c>
      <c r="R12" s="305">
        <f t="shared" si="1"/>
        <v>370963</v>
      </c>
    </row>
    <row r="13" spans="1:18" s="312" customFormat="1" ht="24.75" customHeight="1">
      <c r="A13" s="302" t="s">
        <v>641</v>
      </c>
      <c r="B13" s="303"/>
      <c r="C13" s="302" t="s">
        <v>642</v>
      </c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04">
        <f t="shared" si="3"/>
        <v>0</v>
      </c>
      <c r="P13" s="305">
        <v>1</v>
      </c>
      <c r="Q13" s="305">
        <v>37398</v>
      </c>
      <c r="R13" s="305">
        <f t="shared" si="1"/>
        <v>37399</v>
      </c>
    </row>
    <row r="14" spans="1:18" s="287" customFormat="1" ht="24.75" customHeight="1">
      <c r="A14" s="302" t="s">
        <v>643</v>
      </c>
      <c r="B14" s="303"/>
      <c r="C14" s="302" t="s">
        <v>644</v>
      </c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4">
        <f t="shared" si="3"/>
        <v>0</v>
      </c>
      <c r="P14" s="308"/>
      <c r="Q14" s="308"/>
      <c r="R14" s="305">
        <f t="shared" si="1"/>
        <v>0</v>
      </c>
    </row>
    <row r="15" spans="1:18" s="287" customFormat="1" ht="24.75" customHeight="1">
      <c r="A15" s="302" t="s">
        <v>645</v>
      </c>
      <c r="B15" s="303"/>
      <c r="C15" s="302" t="s">
        <v>646</v>
      </c>
      <c r="D15" s="308">
        <v>83528</v>
      </c>
      <c r="E15" s="308">
        <v>16566</v>
      </c>
      <c r="F15" s="308">
        <v>12848</v>
      </c>
      <c r="G15" s="308">
        <v>2500</v>
      </c>
      <c r="H15" s="308">
        <v>10909</v>
      </c>
      <c r="I15" s="308">
        <v>26678</v>
      </c>
      <c r="J15" s="308">
        <v>19119</v>
      </c>
      <c r="K15" s="308">
        <v>25307</v>
      </c>
      <c r="L15" s="308">
        <v>21341</v>
      </c>
      <c r="M15" s="308">
        <v>17812</v>
      </c>
      <c r="N15" s="308">
        <v>65125</v>
      </c>
      <c r="O15" s="304">
        <f t="shared" si="3"/>
        <v>301733</v>
      </c>
      <c r="P15" s="308">
        <v>94845</v>
      </c>
      <c r="Q15" s="308">
        <v>43976</v>
      </c>
      <c r="R15" s="305">
        <f t="shared" si="1"/>
        <v>440554</v>
      </c>
    </row>
    <row r="16" spans="1:18" s="287" customFormat="1" ht="24.75" customHeight="1">
      <c r="A16" s="302"/>
      <c r="B16" s="303"/>
      <c r="C16" s="288" t="s">
        <v>647</v>
      </c>
      <c r="D16" s="313">
        <f>D2+D9+D13+D14+D15</f>
        <v>571444</v>
      </c>
      <c r="E16" s="313">
        <f aca="true" t="shared" si="4" ref="E16:N16">E2+E9+E13+E14+E15</f>
        <v>32724</v>
      </c>
      <c r="F16" s="313">
        <f t="shared" si="4"/>
        <v>480625</v>
      </c>
      <c r="G16" s="313">
        <f t="shared" si="4"/>
        <v>182689</v>
      </c>
      <c r="H16" s="313">
        <f t="shared" si="4"/>
        <v>46977</v>
      </c>
      <c r="I16" s="313">
        <f t="shared" si="4"/>
        <v>96059</v>
      </c>
      <c r="J16" s="313">
        <f t="shared" si="4"/>
        <v>129758</v>
      </c>
      <c r="K16" s="313">
        <f t="shared" si="4"/>
        <v>362790</v>
      </c>
      <c r="L16" s="313">
        <f t="shared" si="4"/>
        <v>112020</v>
      </c>
      <c r="M16" s="313">
        <f t="shared" si="4"/>
        <v>61109</v>
      </c>
      <c r="N16" s="313">
        <f t="shared" si="4"/>
        <v>1728736</v>
      </c>
      <c r="O16" s="249">
        <f t="shared" si="3"/>
        <v>3804931</v>
      </c>
      <c r="P16" s="313">
        <f>P2+P9+P13+P14+P15</f>
        <v>807732</v>
      </c>
      <c r="Q16" s="313">
        <f>Q2+Q9+Q13+Q14+Q15</f>
        <v>20226284</v>
      </c>
      <c r="R16" s="314">
        <f t="shared" si="1"/>
        <v>24838947</v>
      </c>
    </row>
    <row r="17" ht="19.5" customHeight="1"/>
    <row r="18" ht="19.5" customHeight="1">
      <c r="A18" s="297"/>
    </row>
    <row r="19" ht="19.5" customHeight="1"/>
    <row r="20" spans="3:4" ht="12.75">
      <c r="C20" s="333"/>
      <c r="D20" s="333"/>
    </row>
  </sheetData>
  <sheetProtection/>
  <mergeCells count="1">
    <mergeCell ref="C20:D2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43" r:id="rId1"/>
  <headerFooter alignWithMargins="0">
    <oddHeader>&amp;C&amp;"Times New Roman,Normál"&amp;14VAGYONKIMUTATÁS 
a könyvviteli mérlegben értékkel szereplő forrásokról (e Ft)
2014. év&amp;R&amp;"Times New Roman,Normál"6.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="75" zoomScaleNormal="75" zoomScalePageLayoutView="0" workbookViewId="0" topLeftCell="A1">
      <pane xSplit="7" topLeftCell="H1" activePane="topRight" state="frozen"/>
      <selection pane="topLeft" activeCell="W57" sqref="W57"/>
      <selection pane="topRight" activeCell="I5" sqref="I5"/>
    </sheetView>
  </sheetViews>
  <sheetFormatPr defaultColWidth="9.140625" defaultRowHeight="15"/>
  <cols>
    <col min="1" max="4" width="5.7109375" style="296" customWidth="1"/>
    <col min="5" max="5" width="6.28125" style="296" customWidth="1"/>
    <col min="6" max="6" width="9.28125" style="296" customWidth="1"/>
    <col min="7" max="7" width="45.57421875" style="296" customWidth="1"/>
    <col min="8" max="20" width="15.7109375" style="296" customWidth="1"/>
    <col min="21" max="21" width="16.28125" style="296" customWidth="1"/>
    <col min="22" max="22" width="16.421875" style="296" customWidth="1"/>
    <col min="23" max="16384" width="9.140625" style="296" customWidth="1"/>
  </cols>
  <sheetData>
    <row r="1" spans="1:22" s="297" customFormat="1" ht="57.75" customHeight="1">
      <c r="A1" s="351" t="s">
        <v>648</v>
      </c>
      <c r="B1" s="351"/>
      <c r="C1" s="351"/>
      <c r="D1" s="351"/>
      <c r="E1" s="351"/>
      <c r="F1" s="351"/>
      <c r="G1" s="351"/>
      <c r="H1" s="239" t="s">
        <v>537</v>
      </c>
      <c r="I1" s="240" t="s">
        <v>538</v>
      </c>
      <c r="J1" s="240" t="s">
        <v>539</v>
      </c>
      <c r="K1" s="240" t="s">
        <v>540</v>
      </c>
      <c r="L1" s="240" t="s">
        <v>541</v>
      </c>
      <c r="M1" s="240" t="s">
        <v>542</v>
      </c>
      <c r="N1" s="240" t="s">
        <v>543</v>
      </c>
      <c r="O1" s="240" t="s">
        <v>544</v>
      </c>
      <c r="P1" s="240" t="s">
        <v>545</v>
      </c>
      <c r="Q1" s="240" t="s">
        <v>546</v>
      </c>
      <c r="R1" s="240" t="s">
        <v>547</v>
      </c>
      <c r="S1" s="240" t="s">
        <v>548</v>
      </c>
      <c r="T1" s="240" t="s">
        <v>549</v>
      </c>
      <c r="U1" s="240" t="s">
        <v>351</v>
      </c>
      <c r="V1" s="240" t="s">
        <v>550</v>
      </c>
    </row>
    <row r="2" spans="1:22" s="315" customFormat="1" ht="24.75" customHeight="1">
      <c r="A2" s="343" t="s">
        <v>649</v>
      </c>
      <c r="B2" s="345"/>
      <c r="C2" s="345"/>
      <c r="D2" s="345"/>
      <c r="E2" s="345"/>
      <c r="F2" s="345"/>
      <c r="G2" s="346"/>
      <c r="H2" s="249">
        <f>H3+H6+H9+H12</f>
        <v>150109</v>
      </c>
      <c r="I2" s="249">
        <f aca="true" t="shared" si="0" ref="I2:R2">I3+I6+I9+I12</f>
        <v>58983</v>
      </c>
      <c r="J2" s="249">
        <f t="shared" si="0"/>
        <v>30815</v>
      </c>
      <c r="K2" s="249">
        <f t="shared" si="0"/>
        <v>7801</v>
      </c>
      <c r="L2" s="249">
        <f t="shared" si="0"/>
        <v>4504</v>
      </c>
      <c r="M2" s="249">
        <f t="shared" si="0"/>
        <v>10621</v>
      </c>
      <c r="N2" s="249">
        <f t="shared" si="0"/>
        <v>7681</v>
      </c>
      <c r="O2" s="249">
        <f t="shared" si="0"/>
        <v>12217</v>
      </c>
      <c r="P2" s="249">
        <f t="shared" si="0"/>
        <v>9819</v>
      </c>
      <c r="Q2" s="249">
        <f t="shared" si="0"/>
        <v>5874</v>
      </c>
      <c r="R2" s="249">
        <f t="shared" si="0"/>
        <v>135869</v>
      </c>
      <c r="S2" s="250">
        <f>SUM(H2:R2)</f>
        <v>434293</v>
      </c>
      <c r="T2" s="249">
        <f>T3+T6+T9+T12</f>
        <v>223710</v>
      </c>
      <c r="U2" s="249">
        <f>U3+U6+U9+U12</f>
        <v>189374</v>
      </c>
      <c r="V2" s="250">
        <f>S2+T2+U2</f>
        <v>847377</v>
      </c>
    </row>
    <row r="3" spans="1:22" s="301" customFormat="1" ht="24.75" customHeight="1">
      <c r="A3" s="340" t="s">
        <v>317</v>
      </c>
      <c r="B3" s="347"/>
      <c r="C3" s="347"/>
      <c r="D3" s="347"/>
      <c r="E3" s="347"/>
      <c r="F3" s="347"/>
      <c r="G3" s="348"/>
      <c r="H3" s="244">
        <f>H4+H5</f>
        <v>27504</v>
      </c>
      <c r="I3" s="244">
        <f aca="true" t="shared" si="1" ref="I3:R3">I4+I5</f>
        <v>7006</v>
      </c>
      <c r="J3" s="244">
        <f t="shared" si="1"/>
        <v>1857</v>
      </c>
      <c r="K3" s="244">
        <f t="shared" si="1"/>
        <v>0</v>
      </c>
      <c r="L3" s="244">
        <f t="shared" si="1"/>
        <v>0</v>
      </c>
      <c r="M3" s="244">
        <f t="shared" si="1"/>
        <v>72</v>
      </c>
      <c r="N3" s="244">
        <f t="shared" si="1"/>
        <v>0</v>
      </c>
      <c r="O3" s="244">
        <f t="shared" si="1"/>
        <v>374</v>
      </c>
      <c r="P3" s="244">
        <f t="shared" si="1"/>
        <v>55</v>
      </c>
      <c r="Q3" s="244">
        <f>Q4+Q5</f>
        <v>229</v>
      </c>
      <c r="R3" s="244">
        <f t="shared" si="1"/>
        <v>5220</v>
      </c>
      <c r="S3" s="245">
        <f>SUM(H3:R3)</f>
        <v>42317</v>
      </c>
      <c r="T3" s="244">
        <f>T4+T5</f>
        <v>32513</v>
      </c>
      <c r="U3" s="244">
        <f>U4+U5</f>
        <v>0</v>
      </c>
      <c r="V3" s="316">
        <f aca="true" t="shared" si="2" ref="V3:V33">S3+T3+U3</f>
        <v>74830</v>
      </c>
    </row>
    <row r="4" spans="1:22" s="287" customFormat="1" ht="24.75" customHeight="1">
      <c r="A4" s="337" t="s">
        <v>650</v>
      </c>
      <c r="B4" s="352"/>
      <c r="C4" s="352"/>
      <c r="D4" s="352"/>
      <c r="E4" s="352"/>
      <c r="F4" s="352"/>
      <c r="G4" s="353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17">
        <f>SUM(H4:R4)</f>
        <v>0</v>
      </c>
      <c r="T4" s="304"/>
      <c r="U4" s="304"/>
      <c r="V4" s="250">
        <f t="shared" si="2"/>
        <v>0</v>
      </c>
    </row>
    <row r="5" spans="1:22" s="287" customFormat="1" ht="24.75" customHeight="1">
      <c r="A5" s="337" t="s">
        <v>651</v>
      </c>
      <c r="B5" s="349"/>
      <c r="C5" s="349"/>
      <c r="D5" s="349"/>
      <c r="E5" s="349"/>
      <c r="F5" s="349"/>
      <c r="G5" s="350"/>
      <c r="H5" s="304">
        <v>27504</v>
      </c>
      <c r="I5" s="304">
        <v>7006</v>
      </c>
      <c r="J5" s="304">
        <v>1857</v>
      </c>
      <c r="K5" s="304"/>
      <c r="L5" s="304"/>
      <c r="M5" s="304">
        <v>72</v>
      </c>
      <c r="N5" s="304"/>
      <c r="O5" s="304">
        <v>374</v>
      </c>
      <c r="P5" s="304">
        <v>55</v>
      </c>
      <c r="Q5" s="304">
        <v>229</v>
      </c>
      <c r="R5" s="304">
        <v>5220</v>
      </c>
      <c r="S5" s="317">
        <f aca="true" t="shared" si="3" ref="S5:S33">SUM(H5:R5)</f>
        <v>42317</v>
      </c>
      <c r="T5" s="304">
        <v>32513</v>
      </c>
      <c r="U5" s="304"/>
      <c r="V5" s="318">
        <f t="shared" si="2"/>
        <v>74830</v>
      </c>
    </row>
    <row r="6" spans="1:22" s="301" customFormat="1" ht="24.75" customHeight="1">
      <c r="A6" s="340" t="s">
        <v>565</v>
      </c>
      <c r="B6" s="347"/>
      <c r="C6" s="347"/>
      <c r="D6" s="347"/>
      <c r="E6" s="347"/>
      <c r="F6" s="347"/>
      <c r="G6" s="348"/>
      <c r="H6" s="244">
        <f>H7+H8</f>
        <v>3848</v>
      </c>
      <c r="I6" s="244">
        <f aca="true" t="shared" si="4" ref="I6:R6">I7+I8</f>
        <v>0</v>
      </c>
      <c r="J6" s="244">
        <f t="shared" si="4"/>
        <v>288</v>
      </c>
      <c r="K6" s="244">
        <f t="shared" si="4"/>
        <v>0</v>
      </c>
      <c r="L6" s="244">
        <f t="shared" si="4"/>
        <v>0</v>
      </c>
      <c r="M6" s="244">
        <f t="shared" si="4"/>
        <v>0</v>
      </c>
      <c r="N6" s="244">
        <f t="shared" si="4"/>
        <v>0</v>
      </c>
      <c r="O6" s="244">
        <f t="shared" si="4"/>
        <v>0</v>
      </c>
      <c r="P6" s="244">
        <f t="shared" si="4"/>
        <v>0</v>
      </c>
      <c r="Q6" s="244">
        <f t="shared" si="4"/>
        <v>0</v>
      </c>
      <c r="R6" s="244">
        <f t="shared" si="4"/>
        <v>6688</v>
      </c>
      <c r="S6" s="245">
        <f t="shared" si="3"/>
        <v>10824</v>
      </c>
      <c r="T6" s="244">
        <f>T7+T8</f>
        <v>0</v>
      </c>
      <c r="U6" s="244">
        <f>U7+U8</f>
        <v>159765</v>
      </c>
      <c r="V6" s="316">
        <f t="shared" si="2"/>
        <v>170589</v>
      </c>
    </row>
    <row r="7" spans="1:22" s="315" customFormat="1" ht="24.75" customHeight="1">
      <c r="A7" s="337" t="s">
        <v>652</v>
      </c>
      <c r="B7" s="338"/>
      <c r="C7" s="338"/>
      <c r="D7" s="338"/>
      <c r="E7" s="338"/>
      <c r="F7" s="338"/>
      <c r="G7" s="33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317">
        <f t="shared" si="3"/>
        <v>0</v>
      </c>
      <c r="T7" s="249"/>
      <c r="U7" s="319">
        <v>159765</v>
      </c>
      <c r="V7" s="320">
        <f t="shared" si="2"/>
        <v>159765</v>
      </c>
    </row>
    <row r="8" spans="1:22" s="301" customFormat="1" ht="24.75" customHeight="1">
      <c r="A8" s="337" t="s">
        <v>653</v>
      </c>
      <c r="B8" s="338"/>
      <c r="C8" s="338"/>
      <c r="D8" s="338"/>
      <c r="E8" s="338"/>
      <c r="F8" s="338"/>
      <c r="G8" s="339"/>
      <c r="H8" s="319">
        <v>3848</v>
      </c>
      <c r="I8" s="319"/>
      <c r="J8" s="319">
        <v>288</v>
      </c>
      <c r="K8" s="319"/>
      <c r="L8" s="319"/>
      <c r="M8" s="319"/>
      <c r="N8" s="319"/>
      <c r="O8" s="319"/>
      <c r="P8" s="319"/>
      <c r="Q8" s="319"/>
      <c r="R8" s="319">
        <v>6688</v>
      </c>
      <c r="S8" s="320">
        <f t="shared" si="3"/>
        <v>10824</v>
      </c>
      <c r="T8" s="319"/>
      <c r="U8" s="319"/>
      <c r="V8" s="320">
        <f t="shared" si="2"/>
        <v>10824</v>
      </c>
    </row>
    <row r="9" spans="1:22" s="301" customFormat="1" ht="24.75" customHeight="1">
      <c r="A9" s="340" t="s">
        <v>654</v>
      </c>
      <c r="B9" s="341"/>
      <c r="C9" s="341"/>
      <c r="D9" s="341"/>
      <c r="E9" s="341"/>
      <c r="F9" s="341"/>
      <c r="G9" s="342"/>
      <c r="H9" s="244">
        <f>H10+H11</f>
        <v>118757</v>
      </c>
      <c r="I9" s="244">
        <f aca="true" t="shared" si="5" ref="I9:R9">I10+I11</f>
        <v>51977</v>
      </c>
      <c r="J9" s="244">
        <f t="shared" si="5"/>
        <v>28670</v>
      </c>
      <c r="K9" s="244">
        <f t="shared" si="5"/>
        <v>7801</v>
      </c>
      <c r="L9" s="244">
        <f t="shared" si="5"/>
        <v>4504</v>
      </c>
      <c r="M9" s="244">
        <f t="shared" si="5"/>
        <v>10549</v>
      </c>
      <c r="N9" s="244">
        <f t="shared" si="5"/>
        <v>7681</v>
      </c>
      <c r="O9" s="244">
        <f t="shared" si="5"/>
        <v>11843</v>
      </c>
      <c r="P9" s="244">
        <f t="shared" si="5"/>
        <v>9764</v>
      </c>
      <c r="Q9" s="244">
        <f t="shared" si="5"/>
        <v>5645</v>
      </c>
      <c r="R9" s="244">
        <f t="shared" si="5"/>
        <v>123961</v>
      </c>
      <c r="S9" s="245">
        <f t="shared" si="3"/>
        <v>381152</v>
      </c>
      <c r="T9" s="244">
        <f>T10+T11</f>
        <v>191197</v>
      </c>
      <c r="U9" s="244">
        <f>U10+U11</f>
        <v>29609</v>
      </c>
      <c r="V9" s="316">
        <f t="shared" si="2"/>
        <v>601958</v>
      </c>
    </row>
    <row r="10" spans="1:22" s="287" customFormat="1" ht="24.75" customHeight="1">
      <c r="A10" s="337" t="s">
        <v>655</v>
      </c>
      <c r="B10" s="338"/>
      <c r="C10" s="338"/>
      <c r="D10" s="338"/>
      <c r="E10" s="338"/>
      <c r="F10" s="338"/>
      <c r="G10" s="339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17">
        <f t="shared" si="3"/>
        <v>0</v>
      </c>
      <c r="T10" s="304"/>
      <c r="U10" s="304"/>
      <c r="V10" s="250">
        <f t="shared" si="2"/>
        <v>0</v>
      </c>
    </row>
    <row r="11" spans="1:22" s="287" customFormat="1" ht="24.75" customHeight="1">
      <c r="A11" s="337" t="s">
        <v>656</v>
      </c>
      <c r="B11" s="338"/>
      <c r="C11" s="338"/>
      <c r="D11" s="338"/>
      <c r="E11" s="338"/>
      <c r="F11" s="338"/>
      <c r="G11" s="339"/>
      <c r="H11" s="304">
        <v>118757</v>
      </c>
      <c r="I11" s="304">
        <v>51977</v>
      </c>
      <c r="J11" s="304">
        <v>28670</v>
      </c>
      <c r="K11" s="304">
        <v>7801</v>
      </c>
      <c r="L11" s="304">
        <v>4504</v>
      </c>
      <c r="M11" s="304">
        <v>10549</v>
      </c>
      <c r="N11" s="304">
        <v>7681</v>
      </c>
      <c r="O11" s="304">
        <v>11843</v>
      </c>
      <c r="P11" s="304">
        <v>9764</v>
      </c>
      <c r="Q11" s="304">
        <v>5645</v>
      </c>
      <c r="R11" s="304">
        <v>123961</v>
      </c>
      <c r="S11" s="317">
        <f t="shared" si="3"/>
        <v>381152</v>
      </c>
      <c r="T11" s="304">
        <v>191197</v>
      </c>
      <c r="U11" s="304">
        <v>29609</v>
      </c>
      <c r="V11" s="320">
        <f t="shared" si="2"/>
        <v>601958</v>
      </c>
    </row>
    <row r="12" spans="1:22" s="301" customFormat="1" ht="24.75" customHeight="1">
      <c r="A12" s="340" t="s">
        <v>322</v>
      </c>
      <c r="B12" s="341"/>
      <c r="C12" s="341"/>
      <c r="D12" s="341"/>
      <c r="E12" s="341"/>
      <c r="F12" s="341"/>
      <c r="G12" s="342"/>
      <c r="H12" s="244">
        <f>H13+H14</f>
        <v>0</v>
      </c>
      <c r="I12" s="244">
        <f aca="true" t="shared" si="6" ref="I12:R12">I13+I14</f>
        <v>0</v>
      </c>
      <c r="J12" s="244">
        <f t="shared" si="6"/>
        <v>0</v>
      </c>
      <c r="K12" s="244">
        <f t="shared" si="6"/>
        <v>0</v>
      </c>
      <c r="L12" s="244">
        <f t="shared" si="6"/>
        <v>0</v>
      </c>
      <c r="M12" s="244">
        <f t="shared" si="6"/>
        <v>0</v>
      </c>
      <c r="N12" s="244">
        <f t="shared" si="6"/>
        <v>0</v>
      </c>
      <c r="O12" s="244">
        <f t="shared" si="6"/>
        <v>0</v>
      </c>
      <c r="P12" s="244">
        <f t="shared" si="6"/>
        <v>0</v>
      </c>
      <c r="Q12" s="244">
        <f>Q32</f>
        <v>0</v>
      </c>
      <c r="R12" s="244">
        <f t="shared" si="6"/>
        <v>0</v>
      </c>
      <c r="S12" s="245">
        <f t="shared" si="3"/>
        <v>0</v>
      </c>
      <c r="T12" s="244">
        <f>T13+T14</f>
        <v>0</v>
      </c>
      <c r="U12" s="244">
        <f>U13+U14</f>
        <v>0</v>
      </c>
      <c r="V12" s="250">
        <f t="shared" si="2"/>
        <v>0</v>
      </c>
    </row>
    <row r="13" spans="1:22" s="287" customFormat="1" ht="24.75" customHeight="1">
      <c r="A13" s="337" t="s">
        <v>657</v>
      </c>
      <c r="B13" s="338"/>
      <c r="C13" s="338"/>
      <c r="D13" s="338"/>
      <c r="E13" s="338"/>
      <c r="F13" s="338"/>
      <c r="G13" s="339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17">
        <f t="shared" si="3"/>
        <v>0</v>
      </c>
      <c r="T13" s="304"/>
      <c r="U13" s="304"/>
      <c r="V13" s="250">
        <f t="shared" si="2"/>
        <v>0</v>
      </c>
    </row>
    <row r="14" spans="1:22" s="287" customFormat="1" ht="24.75" customHeight="1">
      <c r="A14" s="337" t="s">
        <v>658</v>
      </c>
      <c r="B14" s="338"/>
      <c r="C14" s="338"/>
      <c r="D14" s="338"/>
      <c r="E14" s="338"/>
      <c r="F14" s="338"/>
      <c r="G14" s="339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17">
        <f t="shared" si="3"/>
        <v>0</v>
      </c>
      <c r="T14" s="304"/>
      <c r="U14" s="304"/>
      <c r="V14" s="250">
        <f t="shared" si="2"/>
        <v>0</v>
      </c>
    </row>
    <row r="15" spans="1:22" s="315" customFormat="1" ht="24.75" customHeight="1">
      <c r="A15" s="343" t="s">
        <v>659</v>
      </c>
      <c r="B15" s="345"/>
      <c r="C15" s="345"/>
      <c r="D15" s="345"/>
      <c r="E15" s="345"/>
      <c r="F15" s="345"/>
      <c r="G15" s="346"/>
      <c r="H15" s="249">
        <f>H16+H18+H21</f>
        <v>0</v>
      </c>
      <c r="I15" s="249">
        <f aca="true" t="shared" si="7" ref="I15:R15">I16+I18+I21</f>
        <v>0</v>
      </c>
      <c r="J15" s="249">
        <f t="shared" si="7"/>
        <v>0</v>
      </c>
      <c r="K15" s="249">
        <f t="shared" si="7"/>
        <v>0</v>
      </c>
      <c r="L15" s="249">
        <f t="shared" si="7"/>
        <v>0</v>
      </c>
      <c r="M15" s="249">
        <f t="shared" si="7"/>
        <v>0</v>
      </c>
      <c r="N15" s="249">
        <f t="shared" si="7"/>
        <v>0</v>
      </c>
      <c r="O15" s="249">
        <f t="shared" si="7"/>
        <v>0</v>
      </c>
      <c r="P15" s="249">
        <f t="shared" si="7"/>
        <v>0</v>
      </c>
      <c r="Q15" s="249">
        <f t="shared" si="7"/>
        <v>0</v>
      </c>
      <c r="R15" s="249">
        <f t="shared" si="7"/>
        <v>0</v>
      </c>
      <c r="S15" s="250">
        <f t="shared" si="3"/>
        <v>0</v>
      </c>
      <c r="T15" s="249">
        <f>T16+T18+T21</f>
        <v>45</v>
      </c>
      <c r="U15" s="249">
        <f>U16+U18+U21</f>
        <v>98786</v>
      </c>
      <c r="V15" s="250">
        <f t="shared" si="2"/>
        <v>98831</v>
      </c>
    </row>
    <row r="16" spans="1:22" s="301" customFormat="1" ht="24.75" customHeight="1">
      <c r="A16" s="340" t="s">
        <v>317</v>
      </c>
      <c r="B16" s="347"/>
      <c r="C16" s="347"/>
      <c r="D16" s="347"/>
      <c r="E16" s="347"/>
      <c r="F16" s="347"/>
      <c r="G16" s="348"/>
      <c r="H16" s="244">
        <f>H17</f>
        <v>0</v>
      </c>
      <c r="I16" s="244">
        <f aca="true" t="shared" si="8" ref="I16:U16">I17</f>
        <v>0</v>
      </c>
      <c r="J16" s="244">
        <f t="shared" si="8"/>
        <v>0</v>
      </c>
      <c r="K16" s="244">
        <f t="shared" si="8"/>
        <v>0</v>
      </c>
      <c r="L16" s="244">
        <f t="shared" si="8"/>
        <v>0</v>
      </c>
      <c r="M16" s="244">
        <f t="shared" si="8"/>
        <v>0</v>
      </c>
      <c r="N16" s="244">
        <f t="shared" si="8"/>
        <v>0</v>
      </c>
      <c r="O16" s="244">
        <f t="shared" si="8"/>
        <v>0</v>
      </c>
      <c r="P16" s="244">
        <f t="shared" si="8"/>
        <v>0</v>
      </c>
      <c r="Q16" s="244">
        <f t="shared" si="8"/>
        <v>0</v>
      </c>
      <c r="R16" s="244">
        <f t="shared" si="8"/>
        <v>0</v>
      </c>
      <c r="S16" s="245">
        <f t="shared" si="3"/>
        <v>0</v>
      </c>
      <c r="T16" s="244">
        <f t="shared" si="8"/>
        <v>45</v>
      </c>
      <c r="U16" s="244">
        <f t="shared" si="8"/>
        <v>0</v>
      </c>
      <c r="V16" s="316">
        <f t="shared" si="2"/>
        <v>45</v>
      </c>
    </row>
    <row r="17" spans="1:22" s="287" customFormat="1" ht="24.75" customHeight="1">
      <c r="A17" s="337" t="s">
        <v>660</v>
      </c>
      <c r="B17" s="349"/>
      <c r="C17" s="349"/>
      <c r="D17" s="349"/>
      <c r="E17" s="349"/>
      <c r="F17" s="349"/>
      <c r="G17" s="350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17">
        <f t="shared" si="3"/>
        <v>0</v>
      </c>
      <c r="T17" s="304">
        <v>45</v>
      </c>
      <c r="U17" s="304"/>
      <c r="V17" s="320">
        <f t="shared" si="2"/>
        <v>45</v>
      </c>
    </row>
    <row r="18" spans="1:22" s="301" customFormat="1" ht="24.75" customHeight="1">
      <c r="A18" s="340" t="s">
        <v>565</v>
      </c>
      <c r="B18" s="347"/>
      <c r="C18" s="347"/>
      <c r="D18" s="347"/>
      <c r="E18" s="347"/>
      <c r="F18" s="347"/>
      <c r="G18" s="348"/>
      <c r="H18" s="244">
        <f>H19+H20</f>
        <v>0</v>
      </c>
      <c r="I18" s="244">
        <f aca="true" t="shared" si="9" ref="I18:R18">I19+I20</f>
        <v>0</v>
      </c>
      <c r="J18" s="244">
        <f t="shared" si="9"/>
        <v>0</v>
      </c>
      <c r="K18" s="244">
        <f t="shared" si="9"/>
        <v>0</v>
      </c>
      <c r="L18" s="244">
        <f t="shared" si="9"/>
        <v>0</v>
      </c>
      <c r="M18" s="244">
        <f t="shared" si="9"/>
        <v>0</v>
      </c>
      <c r="N18" s="244">
        <f t="shared" si="9"/>
        <v>0</v>
      </c>
      <c r="O18" s="244">
        <f t="shared" si="9"/>
        <v>0</v>
      </c>
      <c r="P18" s="244">
        <f t="shared" si="9"/>
        <v>0</v>
      </c>
      <c r="Q18" s="244">
        <f t="shared" si="9"/>
        <v>0</v>
      </c>
      <c r="R18" s="244">
        <f t="shared" si="9"/>
        <v>0</v>
      </c>
      <c r="S18" s="245">
        <f t="shared" si="3"/>
        <v>0</v>
      </c>
      <c r="T18" s="244">
        <f>T19+T20</f>
        <v>0</v>
      </c>
      <c r="U18" s="244">
        <f>U19+U20</f>
        <v>98786</v>
      </c>
      <c r="V18" s="316">
        <f t="shared" si="2"/>
        <v>98786</v>
      </c>
    </row>
    <row r="19" spans="1:22" s="287" customFormat="1" ht="24.75" customHeight="1">
      <c r="A19" s="337" t="s">
        <v>661</v>
      </c>
      <c r="B19" s="338"/>
      <c r="C19" s="338"/>
      <c r="D19" s="338"/>
      <c r="E19" s="338"/>
      <c r="F19" s="338"/>
      <c r="G19" s="339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17">
        <f t="shared" si="3"/>
        <v>0</v>
      </c>
      <c r="T19" s="304"/>
      <c r="U19" s="304">
        <v>96209</v>
      </c>
      <c r="V19" s="320">
        <f t="shared" si="2"/>
        <v>96209</v>
      </c>
    </row>
    <row r="20" spans="1:22" s="287" customFormat="1" ht="24.75" customHeight="1">
      <c r="A20" s="337" t="s">
        <v>662</v>
      </c>
      <c r="B20" s="338"/>
      <c r="C20" s="338"/>
      <c r="D20" s="338"/>
      <c r="E20" s="338"/>
      <c r="F20" s="338"/>
      <c r="G20" s="339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17">
        <f t="shared" si="3"/>
        <v>0</v>
      </c>
      <c r="T20" s="304"/>
      <c r="U20" s="304">
        <v>2577</v>
      </c>
      <c r="V20" s="320">
        <f t="shared" si="2"/>
        <v>2577</v>
      </c>
    </row>
    <row r="21" spans="1:22" s="301" customFormat="1" ht="24.75" customHeight="1">
      <c r="A21" s="340" t="s">
        <v>322</v>
      </c>
      <c r="B21" s="341"/>
      <c r="C21" s="341"/>
      <c r="D21" s="341"/>
      <c r="E21" s="341"/>
      <c r="F21" s="341"/>
      <c r="G21" s="342"/>
      <c r="H21" s="244">
        <f>H22</f>
        <v>0</v>
      </c>
      <c r="I21" s="244">
        <f aca="true" t="shared" si="10" ref="I21:U21">I22</f>
        <v>0</v>
      </c>
      <c r="J21" s="244">
        <f t="shared" si="10"/>
        <v>0</v>
      </c>
      <c r="K21" s="244">
        <f t="shared" si="10"/>
        <v>0</v>
      </c>
      <c r="L21" s="244">
        <f t="shared" si="10"/>
        <v>0</v>
      </c>
      <c r="M21" s="244">
        <f t="shared" si="10"/>
        <v>0</v>
      </c>
      <c r="N21" s="244">
        <f t="shared" si="10"/>
        <v>0</v>
      </c>
      <c r="O21" s="244">
        <f t="shared" si="10"/>
        <v>0</v>
      </c>
      <c r="P21" s="244">
        <f t="shared" si="10"/>
        <v>0</v>
      </c>
      <c r="Q21" s="244">
        <f t="shared" si="10"/>
        <v>0</v>
      </c>
      <c r="R21" s="244">
        <f t="shared" si="10"/>
        <v>0</v>
      </c>
      <c r="S21" s="245">
        <f t="shared" si="3"/>
        <v>0</v>
      </c>
      <c r="T21" s="244">
        <f t="shared" si="10"/>
        <v>0</v>
      </c>
      <c r="U21" s="244">
        <f t="shared" si="10"/>
        <v>0</v>
      </c>
      <c r="V21" s="250">
        <f t="shared" si="2"/>
        <v>0</v>
      </c>
    </row>
    <row r="22" spans="1:22" s="287" customFormat="1" ht="24.75" customHeight="1">
      <c r="A22" s="337" t="s">
        <v>663</v>
      </c>
      <c r="B22" s="338"/>
      <c r="C22" s="338"/>
      <c r="D22" s="338"/>
      <c r="E22" s="338"/>
      <c r="F22" s="338"/>
      <c r="G22" s="339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255">
        <f t="shared" si="3"/>
        <v>0</v>
      </c>
      <c r="T22" s="302"/>
      <c r="U22" s="302"/>
      <c r="V22" s="250">
        <f t="shared" si="2"/>
        <v>0</v>
      </c>
    </row>
    <row r="23" spans="1:22" s="315" customFormat="1" ht="24.75" customHeight="1">
      <c r="A23" s="343" t="s">
        <v>664</v>
      </c>
      <c r="B23" s="344"/>
      <c r="C23" s="344"/>
      <c r="D23" s="344"/>
      <c r="E23" s="344"/>
      <c r="F23" s="344"/>
      <c r="G23" s="344"/>
      <c r="H23" s="249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55"/>
      <c r="T23" s="251"/>
      <c r="U23" s="251"/>
      <c r="V23" s="250">
        <f t="shared" si="2"/>
        <v>0</v>
      </c>
    </row>
    <row r="24" spans="1:22" s="287" customFormat="1" ht="24.75" customHeight="1">
      <c r="A24" s="334" t="s">
        <v>665</v>
      </c>
      <c r="B24" s="335"/>
      <c r="C24" s="335"/>
      <c r="D24" s="335"/>
      <c r="E24" s="335"/>
      <c r="F24" s="335"/>
      <c r="G24" s="336"/>
      <c r="H24" s="321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255">
        <f t="shared" si="3"/>
        <v>0</v>
      </c>
      <c r="T24" s="255"/>
      <c r="U24" s="255"/>
      <c r="V24" s="250">
        <f t="shared" si="2"/>
        <v>0</v>
      </c>
    </row>
    <row r="25" spans="1:22" s="287" customFormat="1" ht="24.75" customHeight="1">
      <c r="A25" s="334" t="s">
        <v>666</v>
      </c>
      <c r="B25" s="335"/>
      <c r="C25" s="335"/>
      <c r="D25" s="335"/>
      <c r="E25" s="335"/>
      <c r="F25" s="335"/>
      <c r="G25" s="336"/>
      <c r="H25" s="32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255">
        <f t="shared" si="3"/>
        <v>0</v>
      </c>
      <c r="T25" s="255"/>
      <c r="U25" s="255"/>
      <c r="V25" s="250">
        <f t="shared" si="2"/>
        <v>0</v>
      </c>
    </row>
    <row r="26" spans="1:22" s="287" customFormat="1" ht="24.75" customHeight="1">
      <c r="A26" s="334" t="s">
        <v>667</v>
      </c>
      <c r="B26" s="335"/>
      <c r="C26" s="335"/>
      <c r="D26" s="335"/>
      <c r="E26" s="335"/>
      <c r="F26" s="335"/>
      <c r="G26" s="336"/>
      <c r="H26" s="308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255">
        <f t="shared" si="3"/>
        <v>0</v>
      </c>
      <c r="T26" s="255"/>
      <c r="U26" s="255"/>
      <c r="V26" s="250">
        <f t="shared" si="2"/>
        <v>0</v>
      </c>
    </row>
    <row r="27" spans="1:22" s="287" customFormat="1" ht="24.75" customHeight="1">
      <c r="A27" s="334" t="s">
        <v>668</v>
      </c>
      <c r="B27" s="335"/>
      <c r="C27" s="335"/>
      <c r="D27" s="335"/>
      <c r="E27" s="335"/>
      <c r="F27" s="335"/>
      <c r="G27" s="336"/>
      <c r="H27" s="32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255">
        <f t="shared" si="3"/>
        <v>0</v>
      </c>
      <c r="T27" s="255"/>
      <c r="U27" s="255">
        <v>10850</v>
      </c>
      <c r="V27" s="320">
        <f t="shared" si="2"/>
        <v>10850</v>
      </c>
    </row>
    <row r="28" spans="1:22" s="287" customFormat="1" ht="24.75" customHeight="1">
      <c r="A28" s="334" t="s">
        <v>669</v>
      </c>
      <c r="B28" s="335"/>
      <c r="C28" s="335"/>
      <c r="D28" s="335"/>
      <c r="E28" s="335"/>
      <c r="F28" s="335"/>
      <c r="G28" s="336"/>
      <c r="H28" s="32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255">
        <f t="shared" si="3"/>
        <v>0</v>
      </c>
      <c r="T28" s="255"/>
      <c r="U28" s="255"/>
      <c r="V28" s="250">
        <f t="shared" si="2"/>
        <v>0</v>
      </c>
    </row>
    <row r="29" spans="1:22" s="287" customFormat="1" ht="24.75" customHeight="1">
      <c r="A29" s="334" t="s">
        <v>670</v>
      </c>
      <c r="B29" s="335"/>
      <c r="C29" s="335"/>
      <c r="D29" s="335"/>
      <c r="E29" s="335"/>
      <c r="F29" s="335"/>
      <c r="G29" s="336"/>
      <c r="H29" s="32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255">
        <f t="shared" si="3"/>
        <v>0</v>
      </c>
      <c r="T29" s="255"/>
      <c r="U29" s="255"/>
      <c r="V29" s="250">
        <f t="shared" si="2"/>
        <v>0</v>
      </c>
    </row>
    <row r="30" spans="1:22" s="287" customFormat="1" ht="24.75" customHeight="1">
      <c r="A30" s="334" t="s">
        <v>671</v>
      </c>
      <c r="B30" s="335"/>
      <c r="C30" s="335"/>
      <c r="D30" s="335"/>
      <c r="E30" s="335"/>
      <c r="F30" s="335"/>
      <c r="G30" s="336"/>
      <c r="H30" s="32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255">
        <f t="shared" si="3"/>
        <v>0</v>
      </c>
      <c r="T30" s="255"/>
      <c r="U30" s="255"/>
      <c r="V30" s="250">
        <f t="shared" si="2"/>
        <v>0</v>
      </c>
    </row>
    <row r="31" spans="1:22" s="287" customFormat="1" ht="24.75" customHeight="1">
      <c r="A31" s="334" t="s">
        <v>672</v>
      </c>
      <c r="B31" s="335"/>
      <c r="C31" s="335"/>
      <c r="D31" s="335"/>
      <c r="E31" s="335"/>
      <c r="F31" s="335"/>
      <c r="G31" s="336"/>
      <c r="H31" s="32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255">
        <f t="shared" si="3"/>
        <v>0</v>
      </c>
      <c r="T31" s="255">
        <v>1000</v>
      </c>
      <c r="U31" s="255"/>
      <c r="V31" s="320">
        <f t="shared" si="2"/>
        <v>1000</v>
      </c>
    </row>
    <row r="32" spans="1:22" s="287" customFormat="1" ht="24.75" customHeight="1">
      <c r="A32" s="334" t="s">
        <v>673</v>
      </c>
      <c r="B32" s="335"/>
      <c r="C32" s="335"/>
      <c r="D32" s="335"/>
      <c r="E32" s="335"/>
      <c r="F32" s="335"/>
      <c r="G32" s="336"/>
      <c r="H32" s="32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255">
        <f t="shared" si="3"/>
        <v>0</v>
      </c>
      <c r="T32" s="255"/>
      <c r="U32" s="255"/>
      <c r="V32" s="250">
        <f t="shared" si="2"/>
        <v>0</v>
      </c>
    </row>
    <row r="33" spans="1:22" s="287" customFormat="1" ht="24.75" customHeight="1">
      <c r="A33" s="334" t="s">
        <v>674</v>
      </c>
      <c r="B33" s="335"/>
      <c r="C33" s="335"/>
      <c r="D33" s="335"/>
      <c r="E33" s="335"/>
      <c r="F33" s="335"/>
      <c r="G33" s="336"/>
      <c r="H33" s="32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255">
        <f t="shared" si="3"/>
        <v>0</v>
      </c>
      <c r="T33" s="255"/>
      <c r="U33" s="255"/>
      <c r="V33" s="250">
        <f t="shared" si="2"/>
        <v>0</v>
      </c>
    </row>
    <row r="34" ht="16.5" customHeight="1"/>
    <row r="35" ht="16.5" customHeight="1">
      <c r="A35" s="297"/>
    </row>
    <row r="36" ht="16.5" customHeight="1"/>
    <row r="37" spans="7:8" ht="16.5" customHeight="1">
      <c r="G37" s="333"/>
      <c r="H37" s="333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</sheetData>
  <sheetProtection/>
  <mergeCells count="34">
    <mergeCell ref="A12:G12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24:G24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31:G31"/>
    <mergeCell ref="A32:G32"/>
    <mergeCell ref="A33:G33"/>
    <mergeCell ref="G37:H37"/>
    <mergeCell ref="A29:G29"/>
    <mergeCell ref="A30:G30"/>
    <mergeCell ref="A25:G25"/>
    <mergeCell ref="A26:G26"/>
    <mergeCell ref="A27:G27"/>
    <mergeCell ref="A28:G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0" r:id="rId1"/>
  <headerFooter alignWithMargins="0">
    <oddHeader>&amp;C&amp;"Times New Roman,Normál"&amp;16VAGYONKIMUTATÁS 
az érték nélkül nyilvántartott eszközökről  (e Ft)
2014. év&amp;R&amp;"Times New Roman,Normál"&amp;14 7.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Buella Zoltánné</dc:creator>
  <cp:keywords/>
  <dc:description/>
  <cp:lastModifiedBy>Ivady_Mariann</cp:lastModifiedBy>
  <cp:lastPrinted>2015-04-23T10:53:54Z</cp:lastPrinted>
  <dcterms:created xsi:type="dcterms:W3CDTF">2015-04-13T13:37:32Z</dcterms:created>
  <dcterms:modified xsi:type="dcterms:W3CDTF">2015-04-24T11:14:28Z</dcterms:modified>
  <cp:category/>
  <cp:version/>
  <cp:contentType/>
  <cp:contentStatus/>
</cp:coreProperties>
</file>